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4"/>
  </bookViews>
  <sheets>
    <sheet name="表1" sheetId="1" r:id="rId1"/>
    <sheet name="表2" sheetId="2" r:id="rId2"/>
    <sheet name="表3" sheetId="3" r:id="rId3"/>
    <sheet name="表4" sheetId="4" r:id="rId4"/>
    <sheet name="表5" sheetId="5" r:id="rId5"/>
  </sheets>
  <definedNames>
    <definedName name="_xlnm.Print_Titles" localSheetId="0">'表1'!$1:$6</definedName>
    <definedName name="_xlnm.Print_Titles" localSheetId="1">'表2'!$1:$5</definedName>
    <definedName name="_xlnm.Print_Titles" localSheetId="2">'表3'!$1:$5</definedName>
    <definedName name="地区名称">#REF!</definedName>
  </definedNames>
  <calcPr fullCalcOnLoad="1"/>
</workbook>
</file>

<file path=xl/comments1.xml><?xml version="1.0" encoding="utf-8"?>
<comments xmlns="http://schemas.openxmlformats.org/spreadsheetml/2006/main">
  <authors>
    <author>Administrator</author>
  </authors>
  <commentList>
    <comment ref="B8" authorId="0">
      <text>
        <r>
          <rPr>
            <b/>
            <sz val="9"/>
            <rFont val="宋体"/>
            <family val="0"/>
          </rPr>
          <t>Administrator:</t>
        </r>
        <r>
          <rPr>
            <sz val="9"/>
            <rFont val="宋体"/>
            <family val="0"/>
          </rPr>
          <t xml:space="preserve">
为不影响表内公式，舍位平衡加了2万元</t>
        </r>
      </text>
    </comment>
    <comment ref="C8" authorId="0">
      <text>
        <r>
          <rPr>
            <b/>
            <sz val="9"/>
            <rFont val="宋体"/>
            <family val="0"/>
          </rPr>
          <t>Administrator:</t>
        </r>
        <r>
          <rPr>
            <sz val="9"/>
            <rFont val="宋体"/>
            <family val="0"/>
          </rPr>
          <t xml:space="preserve">
为不影响表内公式，舍位平衡加了1万元
</t>
        </r>
      </text>
    </comment>
  </commentList>
</comments>
</file>

<file path=xl/comments2.xml><?xml version="1.0" encoding="utf-8"?>
<comments xmlns="http://schemas.openxmlformats.org/spreadsheetml/2006/main">
  <authors>
    <author>Administrator</author>
  </authors>
  <commentList>
    <comment ref="G25" authorId="0">
      <text>
        <r>
          <rPr>
            <b/>
            <sz val="9"/>
            <rFont val="宋体"/>
            <family val="0"/>
          </rPr>
          <t>Administrator:</t>
        </r>
        <r>
          <rPr>
            <sz val="9"/>
            <rFont val="宋体"/>
            <family val="0"/>
          </rPr>
          <t xml:space="preserve">
其中100万元为州国库直汇记入</t>
        </r>
      </text>
    </comment>
  </commentList>
</comments>
</file>

<file path=xl/comments3.xml><?xml version="1.0" encoding="utf-8"?>
<comments xmlns="http://schemas.openxmlformats.org/spreadsheetml/2006/main">
  <authors>
    <author>Administrator</author>
  </authors>
  <commentList>
    <comment ref="C31" authorId="0">
      <text>
        <r>
          <rPr>
            <b/>
            <sz val="9"/>
            <rFont val="宋体"/>
            <family val="0"/>
          </rPr>
          <t>Administrator:</t>
        </r>
        <r>
          <rPr>
            <sz val="9"/>
            <rFont val="宋体"/>
            <family val="0"/>
          </rPr>
          <t xml:space="preserve">
专项调整已做过变更</t>
        </r>
      </text>
    </comment>
  </commentList>
</comments>
</file>

<file path=xl/comments5.xml><?xml version="1.0" encoding="utf-8"?>
<comments xmlns="http://schemas.openxmlformats.org/spreadsheetml/2006/main">
  <authors>
    <author>Administrator</author>
  </authors>
  <commentList>
    <comment ref="F29" authorId="0">
      <text>
        <r>
          <rPr>
            <b/>
            <sz val="9"/>
            <rFont val="宋体"/>
            <family val="0"/>
          </rPr>
          <t>Administrator:</t>
        </r>
        <r>
          <rPr>
            <sz val="9"/>
            <rFont val="宋体"/>
            <family val="0"/>
          </rPr>
          <t xml:space="preserve">
年初人代会337万元，舍位平衡取数有问题</t>
        </r>
      </text>
    </comment>
    <comment ref="F41" authorId="0">
      <text>
        <r>
          <rPr>
            <b/>
            <sz val="9"/>
            <rFont val="宋体"/>
            <family val="0"/>
          </rPr>
          <t>Administrator:</t>
        </r>
        <r>
          <rPr>
            <sz val="9"/>
            <rFont val="宋体"/>
            <family val="0"/>
          </rPr>
          <t xml:space="preserve">
年初人代会0万元，舍位平衡取数有问题
</t>
        </r>
      </text>
    </comment>
  </commentList>
</comments>
</file>

<file path=xl/sharedStrings.xml><?xml version="1.0" encoding="utf-8"?>
<sst xmlns="http://schemas.openxmlformats.org/spreadsheetml/2006/main" count="493" uniqueCount="382">
  <si>
    <t>附表1：</t>
  </si>
  <si>
    <t>2019年财政收支预算调整表</t>
  </si>
  <si>
    <t>时间：2019年11月29日</t>
  </si>
  <si>
    <t>单位：万元</t>
  </si>
  <si>
    <t>科目名称</t>
  </si>
  <si>
    <t>2019年预算数</t>
  </si>
  <si>
    <t>2019年调整预算数</t>
  </si>
  <si>
    <t>备注</t>
  </si>
  <si>
    <t>2018年决算数</t>
  </si>
  <si>
    <t>比上年增减</t>
  </si>
  <si>
    <t>调整预算数</t>
  </si>
  <si>
    <t>调整预算数比上年增减</t>
  </si>
  <si>
    <t>绝对数</t>
  </si>
  <si>
    <t>增减幅</t>
  </si>
  <si>
    <t xml:space="preserve">  一般公共预算财政总收入</t>
  </si>
  <si>
    <t>一、上划收入</t>
  </si>
  <si>
    <t>**占总收入比重</t>
  </si>
  <si>
    <t>1.增值税和消费税</t>
  </si>
  <si>
    <t>2.企业所得税和个人所得税</t>
  </si>
  <si>
    <t>3.耕地占用税和卷烟教育费附加</t>
  </si>
  <si>
    <t>二、一般公共预算收入</t>
  </si>
  <si>
    <t>1.税收收入</t>
  </si>
  <si>
    <t>**占地方收入比重</t>
  </si>
  <si>
    <t>2.非税收入</t>
  </si>
  <si>
    <t>##企业所得税小计</t>
  </si>
  <si>
    <t>中央60%</t>
  </si>
  <si>
    <t>省级24%</t>
  </si>
  <si>
    <t>州县级16%</t>
  </si>
  <si>
    <t>##所得税小计</t>
  </si>
  <si>
    <t>*占总收入比重</t>
  </si>
  <si>
    <t>分部门收入</t>
  </si>
  <si>
    <t xml:space="preserve">一、县税务局             </t>
  </si>
  <si>
    <t>（一）税收收入（县级）</t>
  </si>
  <si>
    <r>
      <t>国内</t>
    </r>
    <r>
      <rPr>
        <sz val="12"/>
        <rFont val="宋体"/>
        <family val="0"/>
      </rPr>
      <t>增值税</t>
    </r>
  </si>
  <si>
    <t>烟厂</t>
  </si>
  <si>
    <t>烟草公司</t>
  </si>
  <si>
    <t>其他</t>
  </si>
  <si>
    <r>
      <t xml:space="preserve">       入库级次：中央</t>
    </r>
    <r>
      <rPr>
        <sz val="12"/>
        <rFont val="Times New Roman"/>
        <family val="1"/>
      </rPr>
      <t>50%</t>
    </r>
  </si>
  <si>
    <t xml:space="preserve">                 地方（省）</t>
  </si>
  <si>
    <t xml:space="preserve">                 地方50%（县）</t>
  </si>
  <si>
    <r>
      <t>国内</t>
    </r>
    <r>
      <rPr>
        <sz val="12"/>
        <rFont val="宋体"/>
        <family val="0"/>
      </rPr>
      <t>消费税</t>
    </r>
  </si>
  <si>
    <t>其中:烟草公司</t>
  </si>
  <si>
    <t>企业所得税</t>
  </si>
  <si>
    <t>州县16%</t>
  </si>
  <si>
    <t>利息所得税</t>
  </si>
  <si>
    <t>省级40%</t>
  </si>
  <si>
    <t>个人所得税</t>
  </si>
  <si>
    <t>资源税</t>
  </si>
  <si>
    <t>城市维护建设税</t>
  </si>
  <si>
    <t>房产税</t>
  </si>
  <si>
    <t>印花税</t>
  </si>
  <si>
    <t>城镇土地使用税</t>
  </si>
  <si>
    <t>土地增值税</t>
  </si>
  <si>
    <t>车船税</t>
  </si>
  <si>
    <t>耕地占用税</t>
  </si>
  <si>
    <r>
      <t>省级</t>
    </r>
    <r>
      <rPr>
        <sz val="12"/>
        <rFont val="宋体"/>
        <family val="0"/>
      </rPr>
      <t>3</t>
    </r>
    <r>
      <rPr>
        <sz val="12"/>
        <rFont val="宋体"/>
        <family val="0"/>
      </rPr>
      <t>0%</t>
    </r>
  </si>
  <si>
    <t>县级70%</t>
  </si>
  <si>
    <t>契税</t>
  </si>
  <si>
    <t>烟叶税</t>
  </si>
  <si>
    <t>环境保护税</t>
  </si>
  <si>
    <t>（二）非税收入（县级）</t>
  </si>
  <si>
    <t xml:space="preserve"> </t>
  </si>
  <si>
    <t>教育费附加收入</t>
  </si>
  <si>
    <t xml:space="preserve">  省级</t>
  </si>
  <si>
    <t xml:space="preserve">  县级</t>
  </si>
  <si>
    <t>残疾人就业保障金收入</t>
  </si>
  <si>
    <t>罚没收入</t>
  </si>
  <si>
    <t>行政事业性收费收入</t>
  </si>
  <si>
    <t>国有资源(资产)有偿使用收入</t>
  </si>
  <si>
    <t xml:space="preserve">二、县财政局             </t>
  </si>
  <si>
    <t>非税收入</t>
  </si>
  <si>
    <t>专项收入</t>
  </si>
  <si>
    <t>教育资金收入（基金计提项）</t>
  </si>
  <si>
    <t>农田水利建设资金收入（基金计提项）</t>
  </si>
  <si>
    <t xml:space="preserve">森林植被恢复费 </t>
  </si>
  <si>
    <t>其他专项收入</t>
  </si>
  <si>
    <t xml:space="preserve">  广告收入</t>
  </si>
  <si>
    <t>行政性收费收入</t>
  </si>
  <si>
    <t>国有资本经营收入</t>
  </si>
  <si>
    <r>
      <t>国有资源</t>
    </r>
    <r>
      <rPr>
        <sz val="12"/>
        <rFont val="Times New Roman"/>
        <family val="1"/>
      </rPr>
      <t>(</t>
    </r>
    <r>
      <rPr>
        <sz val="12"/>
        <rFont val="宋体"/>
        <family val="0"/>
      </rPr>
      <t>资产</t>
    </r>
    <r>
      <rPr>
        <sz val="12"/>
        <rFont val="Times New Roman"/>
        <family val="1"/>
      </rPr>
      <t>)</t>
    </r>
    <r>
      <rPr>
        <sz val="12"/>
        <rFont val="宋体"/>
        <family val="0"/>
      </rPr>
      <t>有偿使用收入</t>
    </r>
  </si>
  <si>
    <t>政府住房基金收入</t>
  </si>
  <si>
    <t>其他收入</t>
  </si>
  <si>
    <t xml:space="preserve">  政府性基金预算收入</t>
  </si>
  <si>
    <t xml:space="preserve">一、县国土资源局             </t>
  </si>
  <si>
    <r>
      <t>46.</t>
    </r>
    <r>
      <rPr>
        <sz val="12"/>
        <rFont val="宋体"/>
        <family val="0"/>
      </rPr>
      <t>国有土地收益基金收入</t>
    </r>
  </si>
  <si>
    <r>
      <t>47.</t>
    </r>
    <r>
      <rPr>
        <sz val="12"/>
        <rFont val="宋体"/>
        <family val="0"/>
      </rPr>
      <t>农业土地开发资金收入</t>
    </r>
  </si>
  <si>
    <r>
      <t>48.</t>
    </r>
    <r>
      <rPr>
        <sz val="12"/>
        <rFont val="宋体"/>
        <family val="0"/>
      </rPr>
      <t>国有土地使用权出让收入</t>
    </r>
  </si>
  <si>
    <t xml:space="preserve"> 其中：土地出让价款收入</t>
  </si>
  <si>
    <t xml:space="preserve">       补缴的土地价款</t>
  </si>
  <si>
    <t xml:space="preserve">   云南水利建设专项资金</t>
  </si>
  <si>
    <t xml:space="preserve">   保障性住房建设资金</t>
  </si>
  <si>
    <t xml:space="preserve">   廉租住房保障资金</t>
  </si>
  <si>
    <t xml:space="preserve">   失地农民养老保障风险准备</t>
  </si>
  <si>
    <t xml:space="preserve">二、县水务局             </t>
  </si>
  <si>
    <r>
      <t>78.</t>
    </r>
    <r>
      <rPr>
        <sz val="12"/>
        <rFont val="宋体"/>
        <family val="0"/>
      </rPr>
      <t>污水处理费收入</t>
    </r>
  </si>
  <si>
    <t xml:space="preserve">  国有资本经营预算收入</t>
  </si>
  <si>
    <t>地方财政支出</t>
  </si>
  <si>
    <t>一般公共预算支出</t>
  </si>
  <si>
    <t>政府性基金预算支出</t>
  </si>
  <si>
    <t>国有资本经营预算支出</t>
  </si>
  <si>
    <t>附表2：</t>
  </si>
  <si>
    <t>武定县2019年一般公共预算调整情况表</t>
  </si>
  <si>
    <r>
      <t>收</t>
    </r>
    <r>
      <rPr>
        <b/>
        <sz val="10"/>
        <rFont val="Times New Roman"/>
        <family val="1"/>
      </rPr>
      <t xml:space="preserve">                          </t>
    </r>
    <r>
      <rPr>
        <b/>
        <sz val="10"/>
        <rFont val="宋体"/>
        <family val="0"/>
      </rPr>
      <t>入</t>
    </r>
  </si>
  <si>
    <r>
      <t>支</t>
    </r>
    <r>
      <rPr>
        <b/>
        <sz val="10"/>
        <rFont val="Times New Roman"/>
        <family val="1"/>
      </rPr>
      <t xml:space="preserve">                          </t>
    </r>
    <r>
      <rPr>
        <b/>
        <sz val="10"/>
        <rFont val="宋体"/>
        <family val="0"/>
      </rPr>
      <t>出</t>
    </r>
  </si>
  <si>
    <r>
      <t>项</t>
    </r>
    <r>
      <rPr>
        <b/>
        <sz val="10"/>
        <rFont val="Times New Roman"/>
        <family val="1"/>
      </rPr>
      <t xml:space="preserve">          </t>
    </r>
    <r>
      <rPr>
        <b/>
        <sz val="10"/>
        <rFont val="宋体"/>
        <family val="0"/>
      </rPr>
      <t>目</t>
    </r>
  </si>
  <si>
    <t>年初预算数</t>
  </si>
  <si>
    <t>本次调增（减）</t>
  </si>
  <si>
    <t>一、税收收入</t>
  </si>
  <si>
    <t>一、一般公共服务支出</t>
  </si>
  <si>
    <r>
      <t xml:space="preserve">        </t>
    </r>
    <r>
      <rPr>
        <sz val="10"/>
        <rFont val="宋体"/>
        <family val="0"/>
      </rPr>
      <t>增值税</t>
    </r>
  </si>
  <si>
    <t>二、外交支出</t>
  </si>
  <si>
    <r>
      <t xml:space="preserve">        </t>
    </r>
    <r>
      <rPr>
        <sz val="10"/>
        <rFont val="宋体"/>
        <family val="0"/>
      </rPr>
      <t>企业所得税</t>
    </r>
  </si>
  <si>
    <t>三、国防支出</t>
  </si>
  <si>
    <r>
      <t xml:space="preserve">        </t>
    </r>
    <r>
      <rPr>
        <sz val="10"/>
        <rFont val="宋体"/>
        <family val="0"/>
      </rPr>
      <t>个人所得税</t>
    </r>
  </si>
  <si>
    <t>四、公共安全支出</t>
  </si>
  <si>
    <r>
      <t xml:space="preserve">        </t>
    </r>
    <r>
      <rPr>
        <sz val="10"/>
        <rFont val="宋体"/>
        <family val="0"/>
      </rPr>
      <t>资源税</t>
    </r>
  </si>
  <si>
    <t>五、教育支出</t>
  </si>
  <si>
    <r>
      <t xml:space="preserve">        </t>
    </r>
    <r>
      <rPr>
        <sz val="10"/>
        <rFont val="宋体"/>
        <family val="0"/>
      </rPr>
      <t>城市维护建设税</t>
    </r>
  </si>
  <si>
    <t>六、科学技术支出</t>
  </si>
  <si>
    <r>
      <t xml:space="preserve">        </t>
    </r>
    <r>
      <rPr>
        <sz val="10"/>
        <rFont val="宋体"/>
        <family val="0"/>
      </rPr>
      <t>房产税</t>
    </r>
  </si>
  <si>
    <t>七、文化旅游体育与传媒支出★</t>
  </si>
  <si>
    <r>
      <t xml:space="preserve">        </t>
    </r>
    <r>
      <rPr>
        <sz val="10"/>
        <rFont val="宋体"/>
        <family val="0"/>
      </rPr>
      <t>印花税</t>
    </r>
  </si>
  <si>
    <t>八、社会保障和就业支出</t>
  </si>
  <si>
    <r>
      <t xml:space="preserve">        </t>
    </r>
    <r>
      <rPr>
        <sz val="10"/>
        <rFont val="宋体"/>
        <family val="0"/>
      </rPr>
      <t>城镇土地使用税</t>
    </r>
  </si>
  <si>
    <t>九、卫生健康支出★</t>
  </si>
  <si>
    <r>
      <t xml:space="preserve">        </t>
    </r>
    <r>
      <rPr>
        <sz val="10"/>
        <rFont val="宋体"/>
        <family val="0"/>
      </rPr>
      <t>土地增值税</t>
    </r>
  </si>
  <si>
    <t>十、节能环保支出</t>
  </si>
  <si>
    <r>
      <t xml:space="preserve">        </t>
    </r>
    <r>
      <rPr>
        <sz val="10"/>
        <rFont val="宋体"/>
        <family val="0"/>
      </rPr>
      <t>车船税</t>
    </r>
  </si>
  <si>
    <t>十一、城乡社区支出</t>
  </si>
  <si>
    <r>
      <t xml:space="preserve">        </t>
    </r>
    <r>
      <rPr>
        <sz val="10"/>
        <rFont val="宋体"/>
        <family val="0"/>
      </rPr>
      <t>耕地占用税</t>
    </r>
  </si>
  <si>
    <t>十二、农林水支出</t>
  </si>
  <si>
    <r>
      <t xml:space="preserve">        </t>
    </r>
    <r>
      <rPr>
        <sz val="10"/>
        <rFont val="宋体"/>
        <family val="0"/>
      </rPr>
      <t>契税</t>
    </r>
  </si>
  <si>
    <t>十三、交通运输支出</t>
  </si>
  <si>
    <r>
      <t xml:space="preserve">        </t>
    </r>
    <r>
      <rPr>
        <sz val="10"/>
        <rFont val="宋体"/>
        <family val="0"/>
      </rPr>
      <t>烟叶税</t>
    </r>
  </si>
  <si>
    <t>十四、资源勘探信息等支出</t>
  </si>
  <si>
    <r>
      <t xml:space="preserve">        </t>
    </r>
    <r>
      <rPr>
        <sz val="10"/>
        <rFont val="宋体"/>
        <family val="0"/>
      </rPr>
      <t>环境保护税</t>
    </r>
  </si>
  <si>
    <t>十五、商业服务业等支出</t>
  </si>
  <si>
    <t>十六、金融支出</t>
  </si>
  <si>
    <t>二、非税收入</t>
  </si>
  <si>
    <t>十七、援助其他地区支出</t>
  </si>
  <si>
    <r>
      <t xml:space="preserve">        </t>
    </r>
    <r>
      <rPr>
        <sz val="10"/>
        <rFont val="宋体"/>
        <family val="0"/>
      </rPr>
      <t>专项收入</t>
    </r>
  </si>
  <si>
    <t>十八、自然资源海洋气象等支出</t>
  </si>
  <si>
    <r>
      <t xml:space="preserve">        </t>
    </r>
    <r>
      <rPr>
        <sz val="10"/>
        <rFont val="宋体"/>
        <family val="0"/>
      </rPr>
      <t>行政事业性收费收入</t>
    </r>
  </si>
  <si>
    <t>十九、住房保障支出</t>
  </si>
  <si>
    <r>
      <t xml:space="preserve">        </t>
    </r>
    <r>
      <rPr>
        <sz val="10"/>
        <rFont val="宋体"/>
        <family val="0"/>
      </rPr>
      <t>罚没收入</t>
    </r>
  </si>
  <si>
    <t>二十、粮油物资储备支出</t>
  </si>
  <si>
    <r>
      <t xml:space="preserve">        </t>
    </r>
    <r>
      <rPr>
        <sz val="10"/>
        <rFont val="宋体"/>
        <family val="0"/>
      </rPr>
      <t>国有资源（资产）有偿使用收入</t>
    </r>
  </si>
  <si>
    <t>二十一、灾害防治及应急管理支出</t>
  </si>
  <si>
    <r>
      <t xml:space="preserve">        </t>
    </r>
    <r>
      <rPr>
        <sz val="10"/>
        <rFont val="宋体"/>
        <family val="0"/>
      </rPr>
      <t>政府住房基金收入</t>
    </r>
  </si>
  <si>
    <t>二十二、预备费</t>
  </si>
  <si>
    <r>
      <t xml:space="preserve">        </t>
    </r>
    <r>
      <rPr>
        <sz val="10"/>
        <rFont val="宋体"/>
        <family val="0"/>
      </rPr>
      <t>其他收入</t>
    </r>
  </si>
  <si>
    <t>二十三、其他支出</t>
  </si>
  <si>
    <t>二十四、债务付息支出</t>
  </si>
  <si>
    <t>二十五、债务发行费用支出</t>
  </si>
  <si>
    <t>收入合计</t>
  </si>
  <si>
    <t>支出合计</t>
  </si>
  <si>
    <t xml:space="preserve">转移性收入 </t>
  </si>
  <si>
    <t>转移性支出</t>
  </si>
  <si>
    <t xml:space="preserve">    返还性收入</t>
  </si>
  <si>
    <t xml:space="preserve">  上解上级支出</t>
  </si>
  <si>
    <t xml:space="preserve">    一般性转移支付收入</t>
  </si>
  <si>
    <t xml:space="preserve">    体制上解支出</t>
  </si>
  <si>
    <t xml:space="preserve">      体制补助收入</t>
  </si>
  <si>
    <t xml:space="preserve">       出口退税专项上解支出</t>
  </si>
  <si>
    <t xml:space="preserve">      均衡性转移支付收入</t>
  </si>
  <si>
    <t xml:space="preserve">       专项上解支出</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</si>
  <si>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</si>
  <si>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</si>
  <si>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</si>
  <si>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</si>
  <si>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</si>
  <si>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</si>
  <si>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</si>
  <si>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</si>
  <si>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城乡居民基本医疗保险转移支付收入★</t>
  </si>
  <si>
    <t xml:space="preserve">      农村综合改革转移支付收入</t>
  </si>
  <si>
    <t xml:space="preserve">      产粮（油）大县奖励资金收入</t>
  </si>
  <si>
    <t xml:space="preserve">      重点生态功能区转移支付补助收入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</si>
  <si>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</si>
  <si>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</si>
  <si>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</si>
  <si>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</si>
  <si>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</si>
  <si>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</si>
  <si>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地方政府债券还本</t>
  </si>
  <si>
    <t xml:space="preserve">      国防共同财政事权转移支付收入★</t>
  </si>
  <si>
    <t>补充预算稳定调节基金</t>
  </si>
  <si>
    <t xml:space="preserve">      公共安全共同财政事权转移支付收入★</t>
  </si>
  <si>
    <t>调出资金</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</si>
  <si>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</si>
  <si>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</si>
  <si>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</si>
  <si>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</si>
  <si>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卫生健康共同财政事权转移支付收入★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</si>
  <si>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</si>
  <si>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</si>
  <si>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</si>
  <si>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</si>
  <si>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</si>
  <si>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年终结余</t>
  </si>
  <si>
    <t xml:space="preserve">      商业服务业等共同财政事权转移支付收入★</t>
  </si>
  <si>
    <t xml:space="preserve">     结转下年支出</t>
  </si>
  <si>
    <t xml:space="preserve">      金融共同财政事权转移支付收入★</t>
  </si>
  <si>
    <r>
      <t xml:space="preserve">            </t>
    </r>
    <r>
      <rPr>
        <sz val="10"/>
        <rFont val="宋体"/>
        <family val="0"/>
      </rPr>
      <t>净结余</t>
    </r>
  </si>
  <si>
    <t xml:space="preserve">      自然资源海洋气象等共同财政事权转移支付收入★</t>
  </si>
  <si>
    <t xml:space="preserve">      住房保障共同财政事权转移支付收入★</t>
  </si>
  <si>
    <t xml:space="preserve">      粮油物资储备共同财政事权转移支付收入★</t>
  </si>
  <si>
    <t xml:space="preserve">      其他共同财政事权转移支付收入★</t>
  </si>
  <si>
    <t xml:space="preserve">      其他一般性转移支付收入</t>
  </si>
  <si>
    <t xml:space="preserve">    专项转移支付收入</t>
  </si>
  <si>
    <t>债务转贷收入</t>
  </si>
  <si>
    <t>上年结余收入</t>
  </si>
  <si>
    <t>动用预算稳定调节基金★</t>
  </si>
  <si>
    <t>调入资金</t>
  </si>
  <si>
    <t xml:space="preserve">     1.从政府性基金预算调入一般公共预算</t>
  </si>
  <si>
    <t xml:space="preserve">     2.从国有资本经营预算调入一般公共预算</t>
  </si>
  <si>
    <t xml:space="preserve">     3.从其他资金调入一般公共预算</t>
  </si>
  <si>
    <t>收入总计</t>
  </si>
  <si>
    <t>支出总计</t>
  </si>
  <si>
    <t>附表3：</t>
  </si>
  <si>
    <t>武定县2019年政府性基金预算调整情况表</t>
  </si>
  <si>
    <t>收                          入</t>
  </si>
  <si>
    <t>支                          出</t>
  </si>
  <si>
    <t>项          目</t>
  </si>
  <si>
    <t xml:space="preserve">  旅游发展基金收入</t>
  </si>
  <si>
    <t xml:space="preserve">  文化旅游体育与传媒支出★</t>
  </si>
  <si>
    <t xml:space="preserve">  国家电影事业发展专项资金收入</t>
  </si>
  <si>
    <t xml:space="preserve">    国家电影事业发展专项资金安排的支出★</t>
  </si>
  <si>
    <t xml:space="preserve">  国有土地收益基金收入</t>
  </si>
  <si>
    <t xml:space="preserve">    旅游发展基金支出★</t>
  </si>
  <si>
    <t xml:space="preserve">  农业土地开发资金收入</t>
  </si>
  <si>
    <t xml:space="preserve">    国家电影事业发展专项资金及对应专项债务收入安排的支出★</t>
  </si>
  <si>
    <t xml:space="preserve">  国有土地使用权出让收入</t>
  </si>
  <si>
    <t xml:space="preserve">  社会保障和就业支出</t>
  </si>
  <si>
    <t xml:space="preserve">  大中型水库移民后期扶持基金收入</t>
  </si>
  <si>
    <t xml:space="preserve">    大中型水库移民后期扶持基金支出</t>
  </si>
  <si>
    <t xml:space="preserve">  大中型水库库区基金收入</t>
  </si>
  <si>
    <t xml:space="preserve">    小型水库移民扶助基金及对应专项债务收入安排的支出</t>
  </si>
  <si>
    <t xml:space="preserve">  彩票公益金收入</t>
  </si>
  <si>
    <t xml:space="preserve">  节能环保支出</t>
  </si>
  <si>
    <t xml:space="preserve">  城市基础设施配套费收入</t>
  </si>
  <si>
    <t xml:space="preserve">  城乡社区支出</t>
  </si>
  <si>
    <t xml:space="preserve">  污水处理费收入</t>
  </si>
  <si>
    <t xml:space="preserve">    国有土地使用权出让收入及对应专项债务收入安排的支出</t>
  </si>
  <si>
    <t xml:space="preserve">  其他政府性基金收入</t>
  </si>
  <si>
    <t xml:space="preserve">    国有土地收益基金及对应专项债务收入安排的支出</t>
  </si>
  <si>
    <t xml:space="preserve">    农业土地开发资金安排的支出★</t>
  </si>
  <si>
    <t xml:space="preserve">    城市基础设施配套费安排的支出★</t>
  </si>
  <si>
    <t xml:space="preserve">    污水处理费安排的支出★</t>
  </si>
  <si>
    <t xml:space="preserve">    土地储备专项债券收入安排的支出★</t>
  </si>
  <si>
    <t xml:space="preserve">    棚户区改造专项债券收入安排的支出★</t>
  </si>
  <si>
    <t xml:space="preserve">    城市基础设施配套费对应专项债务收入安排的支出★</t>
  </si>
  <si>
    <t xml:space="preserve">    污水处理费对应专项债务收入安排的支出★</t>
  </si>
  <si>
    <t xml:space="preserve">  农林水支出</t>
  </si>
  <si>
    <t xml:space="preserve">  其他支出</t>
  </si>
  <si>
    <t xml:space="preserve">    彩票发行销售机构业务费安排的支出</t>
  </si>
  <si>
    <t xml:space="preserve">    彩票公益金安排的支出★</t>
  </si>
  <si>
    <t xml:space="preserve">  债务付息支出</t>
  </si>
  <si>
    <t xml:space="preserve">  债务发行费用支出</t>
  </si>
  <si>
    <t>债务收入</t>
  </si>
  <si>
    <t>债务还本支出</t>
  </si>
  <si>
    <t>转移性收入</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</si>
  <si>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</si>
  <si>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</si>
  <si>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</si>
  <si>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</si>
  <si>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</si>
  <si>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</si>
  <si>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地震灾后恢复重建补助收入</t>
  </si>
  <si>
    <t>地震灾后恢复重建补助支出</t>
  </si>
  <si>
    <t>上年结转收入</t>
  </si>
  <si>
    <t>年终结转</t>
  </si>
  <si>
    <t>附表4：</t>
  </si>
  <si>
    <t>武定县2019年国有资本经营预算调整情况表</t>
  </si>
  <si>
    <t xml:space="preserve">  利润收入</t>
  </si>
  <si>
    <t xml:space="preserve">     烟草企业利润收入</t>
  </si>
  <si>
    <t xml:space="preserve">      补充全国社会保障基金</t>
  </si>
  <si>
    <t xml:space="preserve">     石油石化企业利润收入</t>
  </si>
  <si>
    <t xml:space="preserve">         国有资本经营预算补充社保基金支出</t>
  </si>
  <si>
    <t xml:space="preserve">     电力企业利润收入</t>
  </si>
  <si>
    <t xml:space="preserve">  国有资本经营预算支出</t>
  </si>
  <si>
    <t xml:space="preserve">     电信企业利润收入</t>
  </si>
  <si>
    <t xml:space="preserve">    解决历史遗留问题及改革成本支出</t>
  </si>
  <si>
    <t xml:space="preserve">     有色冶金采掘企业利润收入</t>
  </si>
  <si>
    <t xml:space="preserve">      厂办大集体改革支出</t>
  </si>
  <si>
    <t xml:space="preserve">     化工企业利润收入</t>
  </si>
  <si>
    <t xml:space="preserve">      “三供一业”移交补助支出</t>
  </si>
  <si>
    <t xml:space="preserve">     运输企业利润收入</t>
  </si>
  <si>
    <t xml:space="preserve">      国有企业办职教幼教补助支出</t>
  </si>
  <si>
    <t xml:space="preserve">     建筑施工企业利润收入</t>
  </si>
  <si>
    <t xml:space="preserve">      国有企业办公共服务机构移交补助支出</t>
  </si>
  <si>
    <t xml:space="preserve">     房地产企业利润收入</t>
  </si>
  <si>
    <t xml:space="preserve">      国有企业退休人员社会化管理补助支出</t>
  </si>
  <si>
    <t xml:space="preserve">     建材企业利润收入</t>
  </si>
  <si>
    <t xml:space="preserve">      国有企业棚户区改造支出</t>
  </si>
  <si>
    <t xml:space="preserve">     医药企业利润收入</t>
  </si>
  <si>
    <t xml:space="preserve">      国有企业改革成本支出</t>
  </si>
  <si>
    <t xml:space="preserve">     农林牧渔企业利润收入</t>
  </si>
  <si>
    <t xml:space="preserve">      离休干部医药费补助支出</t>
  </si>
  <si>
    <t xml:space="preserve">     邮政企业利润收入</t>
  </si>
  <si>
    <t xml:space="preserve">      其他解决历史遗留问题及改革成本支出</t>
  </si>
  <si>
    <t xml:space="preserve">     其他国有资本经营预算企业利润收入</t>
  </si>
  <si>
    <t xml:space="preserve">    国有企业资本金注入</t>
  </si>
  <si>
    <t xml:space="preserve">  股利、股息收入</t>
  </si>
  <si>
    <t xml:space="preserve">      国有经济结构调整支出</t>
  </si>
  <si>
    <t xml:space="preserve">     国有控股公司股利、股息收入</t>
  </si>
  <si>
    <t xml:space="preserve">      公益性设施投资支出</t>
  </si>
  <si>
    <t xml:space="preserve">     国有参股公司股利、股息收入</t>
  </si>
  <si>
    <t xml:space="preserve">      前瞻性战略性产业发展支出</t>
  </si>
  <si>
    <t xml:space="preserve">     金融企业股利、股息收入（国资预算）</t>
  </si>
  <si>
    <t xml:space="preserve">      生态环境保护支出</t>
  </si>
  <si>
    <t xml:space="preserve">     其他国有资本经营预算企业股利、股息收入</t>
  </si>
  <si>
    <t xml:space="preserve">      支持科技进步支出</t>
  </si>
  <si>
    <t xml:space="preserve">  产权转让收入</t>
  </si>
  <si>
    <t xml:space="preserve">      保障国家经济安全支出</t>
  </si>
  <si>
    <t xml:space="preserve">     国有股减持收入</t>
  </si>
  <si>
    <t xml:space="preserve">      对外投资合作支出</t>
  </si>
  <si>
    <t xml:space="preserve">     国有股权、股份转让收入</t>
  </si>
  <si>
    <t xml:space="preserve">      其他国有企业资本金注入</t>
  </si>
  <si>
    <t xml:space="preserve">     国有独资企业产权转让收入</t>
  </si>
  <si>
    <t xml:space="preserve">    国有企业政策性补贴</t>
  </si>
  <si>
    <t xml:space="preserve">     金融企业产权转让收入</t>
  </si>
  <si>
    <t xml:space="preserve">      国有企业政策性补贴</t>
  </si>
  <si>
    <t xml:space="preserve">     其他国有资本经营预算企业产权转让收入</t>
  </si>
  <si>
    <t xml:space="preserve">    金融国有资本经营预算支出</t>
  </si>
  <si>
    <t xml:space="preserve">  清算收入</t>
  </si>
  <si>
    <t xml:space="preserve">      资本性支出</t>
  </si>
  <si>
    <t xml:space="preserve">     国有股权、股份清算收入</t>
  </si>
  <si>
    <t xml:space="preserve">      改革性支出</t>
  </si>
  <si>
    <t xml:space="preserve">     国有独资企业清算收入</t>
  </si>
  <si>
    <t xml:space="preserve">      其他金融国有资本经营预算支出</t>
  </si>
  <si>
    <t xml:space="preserve">     其他国有资本经营预算企业清算收入</t>
  </si>
  <si>
    <t xml:space="preserve">    其他国有资本经营预算支出</t>
  </si>
  <si>
    <t xml:space="preserve">  其他国有资本经营预算收入</t>
  </si>
  <si>
    <t xml:space="preserve">      其他国有资本经营预算支出</t>
  </si>
  <si>
    <t>国有资本经营收入合计</t>
  </si>
  <si>
    <t>国有资本经营支出合计</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</si>
  <si>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</si>
  <si>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</si>
  <si>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</si>
  <si>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</si>
  <si>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</si>
  <si>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</si>
  <si>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</si>
  <si>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收  入  总  计</t>
  </si>
  <si>
    <t>支  出  总  计</t>
  </si>
  <si>
    <t>附表5：</t>
  </si>
  <si>
    <t>武定县2019年社会保险基金收入预算调整情况表</t>
  </si>
  <si>
    <t xml:space="preserve">   企业职工基本养老保险基金收入</t>
  </si>
  <si>
    <t xml:space="preserve">   企业职工基本养老保险基金支出</t>
  </si>
  <si>
    <t xml:space="preserve">     1.保险费收入</t>
  </si>
  <si>
    <t xml:space="preserve">     1.社会保险待遇支出</t>
  </si>
  <si>
    <t xml:space="preserve">     2.利息收入</t>
  </si>
  <si>
    <t xml:space="preserve">     2.转移支出</t>
  </si>
  <si>
    <t xml:space="preserve">     3.财政补贴收入</t>
  </si>
  <si>
    <t xml:space="preserve">   机关事业单位养老保险基金支出</t>
  </si>
  <si>
    <t xml:space="preserve">     4.其他收入</t>
  </si>
  <si>
    <t xml:space="preserve">     5.转移收入</t>
  </si>
  <si>
    <t xml:space="preserve">   机关事业单位养老保险基金收入</t>
  </si>
  <si>
    <t xml:space="preserve">   失业保险基金支出</t>
  </si>
  <si>
    <t xml:space="preserve">   工伤保险基金支出</t>
  </si>
  <si>
    <t xml:space="preserve">   失业保险基金收入</t>
  </si>
  <si>
    <t xml:space="preserve">   生育保险基金支出</t>
  </si>
  <si>
    <t xml:space="preserve">   城乡居民基本养老保险基金支出</t>
  </si>
  <si>
    <t xml:space="preserve">   工伤保险基金收入</t>
  </si>
  <si>
    <t>社会保险基金支出合计</t>
  </si>
  <si>
    <t xml:space="preserve">   企业职工基本养老保险基金结余</t>
  </si>
  <si>
    <t xml:space="preserve">     1.基金本年收支结余</t>
  </si>
  <si>
    <t xml:space="preserve">   生育保险基金收入</t>
  </si>
  <si>
    <t xml:space="preserve">     2.基金年末滚存结余</t>
  </si>
  <si>
    <t xml:space="preserve">   机关事业单位养老保险基金结余</t>
  </si>
  <si>
    <t xml:space="preserve">   失业保险基金结余</t>
  </si>
  <si>
    <t xml:space="preserve">   城乡居民基本养老保险基金收入</t>
  </si>
  <si>
    <t xml:space="preserve">   工伤保险基金结余</t>
  </si>
  <si>
    <t xml:space="preserve">   生育保险基金结余</t>
  </si>
  <si>
    <t>社会保险基金收入合计</t>
  </si>
  <si>
    <t xml:space="preserve">   城乡居民基本养老保险基金结余</t>
  </si>
  <si>
    <t>本年社会保险基金结余合计</t>
  </si>
  <si>
    <t xml:space="preserve">上年基金累计结余   </t>
  </si>
  <si>
    <t>年末基金累计结余</t>
  </si>
  <si>
    <t>本年收入总计</t>
  </si>
  <si>
    <t>本年支出总计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</si>
</sst>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_ * #,##0_ ;_ * \-#,##0_ ;_ * &quot;-&quot;??_ ;_ @_ "/>
    <numFmt numFmtId="179" formatCode="0_ "/>
    <numFmt numFmtId="180" formatCode="0;[Red]0"/>
    <numFmt numFmtId="181" formatCode="0_);[Red]\(0\)"/>
    <numFmt numFmtId="182" formatCode="0.0%"/>
  </numFmts>
  <fonts count="57">
    <font>
      <sz val="12"/>
      <name val="宋体"/>
      <family val="0"/>
    </font>
    <font>
      <sz val="11"/>
      <color indexed="8"/>
      <name val="宋体"/>
      <family val="0"/>
    </font>
    <font>
      <sz val="10"/>
      <name val="宋体"/>
      <family val="0"/>
    </font>
    <font>
      <b/>
      <sz val="11"/>
      <name val="宋体"/>
      <family val="0"/>
    </font>
    <font>
      <b/>
      <sz val="12"/>
      <name val="宋体"/>
      <family val="0"/>
    </font>
    <font>
      <sz val="24"/>
      <color indexed="8"/>
      <name val="方正小标宋简体"/>
      <family val="4"/>
    </font>
    <font>
      <sz val="18"/>
      <color indexed="8"/>
      <name val="宋体"/>
      <family val="0"/>
    </font>
    <font>
      <sz val="12"/>
      <color indexed="8"/>
      <name val="宋体"/>
      <family val="0"/>
    </font>
    <font>
      <b/>
      <sz val="10"/>
      <name val="宋体"/>
      <family val="0"/>
    </font>
    <font>
      <sz val="11"/>
      <name val="宋体"/>
      <family val="0"/>
    </font>
    <font>
      <b/>
      <sz val="24"/>
      <name val="方正小标宋简体"/>
      <family val="4"/>
    </font>
    <font>
      <sz val="10"/>
      <name val="黑体"/>
      <family val="3"/>
    </font>
    <font>
      <b/>
      <sz val="10"/>
      <name val="黑体"/>
      <family val="3"/>
    </font>
    <font>
      <sz val="14"/>
      <name val="宋体"/>
      <family val="0"/>
    </font>
    <font>
      <sz val="12"/>
      <name val="黑体"/>
      <family val="3"/>
    </font>
    <font>
      <sz val="10"/>
      <name val="Times New Roman"/>
      <family val="1"/>
    </font>
    <font>
      <sz val="14"/>
      <name val="黑体"/>
      <family val="3"/>
    </font>
    <font>
      <sz val="24"/>
      <name val="方正小标宋简体"/>
      <family val="4"/>
    </font>
    <font>
      <b/>
      <sz val="12"/>
      <name val="Times New Roman"/>
      <family val="1"/>
    </font>
    <font>
      <sz val="12"/>
      <name val="Times New Roman"/>
      <family val="1"/>
    </font>
    <font>
      <b/>
      <sz val="11"/>
      <name val="Times New Roman"/>
      <family val="1"/>
    </font>
    <font>
      <sz val="11"/>
      <color indexed="9"/>
      <name val="宋体"/>
      <family val="0"/>
    </font>
    <font>
      <sz val="11"/>
      <color indexed="52"/>
      <name val="宋体"/>
      <family val="0"/>
    </font>
    <font>
      <sz val="11"/>
      <color indexed="10"/>
      <name val="宋体"/>
      <family val="0"/>
    </font>
    <font>
      <b/>
      <sz val="11"/>
      <color indexed="56"/>
      <name val="宋体"/>
      <family val="0"/>
    </font>
    <font>
      <sz val="11"/>
      <color indexed="20"/>
      <name val="宋体"/>
      <family val="0"/>
    </font>
    <font>
      <sz val="11"/>
      <color indexed="17"/>
      <name val="宋体"/>
      <family val="0"/>
    </font>
    <font>
      <b/>
      <sz val="11"/>
      <color indexed="63"/>
      <name val="宋体"/>
      <family val="0"/>
    </font>
    <font>
      <u val="single"/>
      <sz val="12"/>
      <color indexed="36"/>
      <name val="宋体"/>
      <family val="0"/>
    </font>
    <font>
      <b/>
      <sz val="11"/>
      <color indexed="8"/>
      <name val="宋体"/>
      <family val="0"/>
    </font>
    <font>
      <i/>
      <sz val="11"/>
      <color indexed="23"/>
      <name val="宋体"/>
      <family val="0"/>
    </font>
    <font>
      <b/>
      <sz val="15"/>
      <color indexed="56"/>
      <name val="宋体"/>
      <family val="0"/>
    </font>
    <font>
      <b/>
      <sz val="18"/>
      <color indexed="56"/>
      <name val="宋体"/>
      <family val="0"/>
    </font>
    <font>
      <sz val="11"/>
      <color indexed="62"/>
      <name val="宋体"/>
      <family val="0"/>
    </font>
    <font>
      <b/>
      <sz val="11"/>
      <color indexed="9"/>
      <name val="宋体"/>
      <family val="0"/>
    </font>
    <font>
      <b/>
      <sz val="13"/>
      <color indexed="56"/>
      <name val="宋体"/>
      <family val="0"/>
    </font>
    <font>
      <sz val="11"/>
      <color indexed="60"/>
      <name val="宋体"/>
      <family val="0"/>
    </font>
    <font>
      <b/>
      <sz val="11"/>
      <color indexed="52"/>
      <name val="宋体"/>
      <family val="0"/>
    </font>
    <font>
      <u val="single"/>
      <sz val="12"/>
      <color indexed="12"/>
      <name val="宋体"/>
      <family val="0"/>
    </font>
    <font>
      <b/>
      <sz val="10"/>
      <name val="Times New Roman"/>
      <family val="1"/>
    </font>
    <font>
      <b/>
      <sz val="9"/>
      <name val="宋体"/>
      <family val="0"/>
    </font>
    <font>
      <sz val="9"/>
      <name val="宋体"/>
      <family val="0"/>
    </font>
    <font>
      <sz val="12"/>
      <color indexed="10"/>
      <name val="Times New Roman"/>
      <family val="1"/>
    </font>
    <font>
      <b/>
      <i/>
      <sz val="12"/>
      <color indexed="10"/>
      <name val="宋体"/>
      <family val="0"/>
    </font>
    <font>
      <i/>
      <sz val="12"/>
      <color indexed="10"/>
      <name val="Times New Roman"/>
      <family val="1"/>
    </font>
    <font>
      <i/>
      <sz val="12"/>
      <color indexed="10"/>
      <name val="宋体"/>
      <family val="0"/>
    </font>
    <font>
      <sz val="11"/>
      <color theme="1"/>
      <name val="Calibri"/>
      <family val="0"/>
    </font>
    <font>
      <sz val="11"/>
      <color theme="1"/>
      <name val="宋体"/>
      <family val="0"/>
    </font>
    <font>
      <b/>
      <sz val="11"/>
      <color theme="1"/>
      <name val="宋体"/>
      <family val="0"/>
    </font>
    <font>
      <b/>
      <sz val="11"/>
      <color theme="1"/>
      <name val="Calibri"/>
      <family val="0"/>
    </font>
    <font>
      <sz val="12"/>
      <name val="Calibri"/>
      <family val="0"/>
    </font>
    <font>
      <sz val="12"/>
      <color rgb="FFFF0000"/>
      <name val="Times New Roman"/>
      <family val="1"/>
    </font>
    <font>
      <b/>
      <i/>
      <sz val="12"/>
      <color rgb="FFFF0000"/>
      <name val="宋体"/>
      <family val="0"/>
    </font>
    <font>
      <i/>
      <sz val="12"/>
      <color rgb="FFFF0000"/>
      <name val="Times New Roman"/>
      <family val="1"/>
    </font>
    <font>
      <i/>
      <sz val="12"/>
      <color rgb="FFFF0000"/>
      <name val="宋体"/>
      <family val="0"/>
    </font>
    <font>
      <sz val="24"/>
      <color theme="1"/>
      <name val="方正小标宋简体"/>
      <family val="4"/>
    </font>
    <font>
      <b/>
      <sz val="8"/>
      <name val="宋体"/>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5" tint="0.7999799847602844"/>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color indexed="63"/>
      </right>
      <top>
        <color indexed="63"/>
      </top>
      <bottom style="thin"/>
    </border>
    <border>
      <left/>
      <right/>
      <top/>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1" fillId="0" borderId="1" applyNumberFormat="0" applyFill="0" applyAlignment="0" applyProtection="0"/>
    <xf numFmtId="0" fontId="35"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0" fillId="0" borderId="0">
      <alignment vertical="center"/>
      <protection/>
    </xf>
    <xf numFmtId="0" fontId="38" fillId="0" borderId="0" applyNumberFormat="0" applyFill="0" applyBorder="0" applyAlignment="0" applyProtection="0"/>
    <xf numFmtId="0" fontId="26" fillId="4"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16" borderId="5" applyNumberFormat="0" applyAlignment="0" applyProtection="0"/>
    <xf numFmtId="0" fontId="34" fillId="17" borderId="6" applyNumberFormat="0" applyAlignment="0" applyProtection="0"/>
    <xf numFmtId="0" fontId="30" fillId="0" borderId="0" applyNumberFormat="0" applyFill="0" applyBorder="0" applyAlignment="0" applyProtection="0"/>
    <xf numFmtId="0" fontId="23"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36" fillId="22" borderId="0" applyNumberFormat="0" applyBorder="0" applyAlignment="0" applyProtection="0"/>
    <xf numFmtId="0" fontId="27" fillId="16" borderId="8" applyNumberFormat="0" applyAlignment="0" applyProtection="0"/>
    <xf numFmtId="0" fontId="33" fillId="7" borderId="5" applyNumberFormat="0" applyAlignment="0" applyProtection="0"/>
    <xf numFmtId="0" fontId="28" fillId="0" borderId="0" applyNumberFormat="0" applyFill="0" applyBorder="0" applyAlignment="0" applyProtection="0"/>
    <xf numFmtId="0" fontId="0" fillId="23" borderId="9" applyNumberFormat="0" applyFont="0" applyAlignment="0" applyProtection="0"/>
  </cellStyleXfs>
  <cellXfs count="188">
    <xf numFmtId="0" fontId="0" fillId="0" borderId="0" xfId="0" applyAlignment="1">
      <alignment/>
    </xf>
    <xf numFmtId="0" fontId="2" fillId="0" borderId="0" xfId="0" applyFont="1" applyFill="1" applyBorder="1" applyAlignment="1" applyProtection="1">
      <alignment vertical="center"/>
      <protection hidden="1"/>
    </xf>
    <xf numFmtId="0" fontId="46" fillId="0" borderId="10" xfId="0" applyFont="1" applyFill="1" applyBorder="1" applyAlignment="1">
      <alignment vertical="center"/>
    </xf>
    <xf numFmtId="0" fontId="47" fillId="0" borderId="0" xfId="0" applyFont="1" applyFill="1" applyAlignment="1">
      <alignment vertical="center"/>
    </xf>
    <xf numFmtId="0" fontId="47" fillId="0" borderId="0" xfId="0" applyFont="1" applyFill="1" applyBorder="1" applyAlignment="1">
      <alignment horizontal="center" vertical="center"/>
    </xf>
    <xf numFmtId="0" fontId="48" fillId="0" borderId="0" xfId="0" applyFont="1" applyFill="1" applyBorder="1" applyAlignment="1">
      <alignment vertical="center"/>
    </xf>
    <xf numFmtId="0" fontId="47" fillId="0" borderId="0" xfId="0" applyFont="1" applyFill="1" applyBorder="1" applyAlignment="1">
      <alignment vertical="center"/>
    </xf>
    <xf numFmtId="0" fontId="0" fillId="0" borderId="0" xfId="0" applyFill="1" applyBorder="1" applyAlignment="1">
      <alignment/>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9" fillId="0" borderId="10" xfId="0" applyFont="1" applyFill="1" applyBorder="1" applyAlignment="1">
      <alignment vertical="center"/>
    </xf>
    <xf numFmtId="177" fontId="48" fillId="0" borderId="10" xfId="0" applyNumberFormat="1" applyFont="1" applyFill="1" applyBorder="1" applyAlignment="1">
      <alignment vertical="center"/>
    </xf>
    <xf numFmtId="178" fontId="48" fillId="0" borderId="10" xfId="51" applyNumberFormat="1" applyFont="1" applyFill="1" applyBorder="1" applyAlignment="1">
      <alignment vertical="center"/>
    </xf>
    <xf numFmtId="177" fontId="47" fillId="0" borderId="10" xfId="0" applyNumberFormat="1" applyFont="1" applyFill="1" applyBorder="1" applyAlignment="1">
      <alignment vertical="center"/>
    </xf>
    <xf numFmtId="178" fontId="47" fillId="0" borderId="10" xfId="51" applyNumberFormat="1" applyFont="1" applyFill="1" applyBorder="1" applyAlignment="1">
      <alignment vertical="center"/>
    </xf>
    <xf numFmtId="0" fontId="47" fillId="0" borderId="10" xfId="0" applyFont="1" applyFill="1" applyBorder="1" applyAlignment="1">
      <alignment vertical="center"/>
    </xf>
    <xf numFmtId="0" fontId="49" fillId="0" borderId="10" xfId="0" applyFont="1" applyFill="1" applyBorder="1" applyAlignment="1">
      <alignment horizontal="left" vertical="center"/>
    </xf>
    <xf numFmtId="0" fontId="49" fillId="0" borderId="10" xfId="0" applyFont="1" applyFill="1" applyBorder="1" applyAlignment="1">
      <alignment horizontal="center" vertical="center"/>
    </xf>
    <xf numFmtId="0" fontId="4" fillId="0" borderId="0" xfId="0" applyFont="1" applyFill="1" applyBorder="1" applyAlignment="1">
      <alignment/>
    </xf>
    <xf numFmtId="0" fontId="2" fillId="0" borderId="0" xfId="0" applyFont="1" applyAlignment="1">
      <alignment vertical="center"/>
    </xf>
    <xf numFmtId="0" fontId="6"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2" fillId="0" borderId="10" xfId="0" applyNumberFormat="1" applyFont="1" applyFill="1" applyBorder="1" applyAlignment="1" applyProtection="1">
      <alignment horizontal="left" vertical="center"/>
      <protection/>
    </xf>
    <xf numFmtId="3" fontId="3" fillId="0" borderId="10" xfId="0" applyNumberFormat="1" applyFont="1" applyFill="1" applyBorder="1" applyAlignment="1" applyProtection="1">
      <alignment horizontal="right" vertical="center"/>
      <protection/>
    </xf>
    <xf numFmtId="179" fontId="3" fillId="0" borderId="10" xfId="33" applyNumberFormat="1" applyFont="1" applyFill="1" applyBorder="1" applyAlignment="1" applyProtection="1">
      <alignment horizontal="right" vertical="center"/>
      <protection/>
    </xf>
    <xf numFmtId="3" fontId="9" fillId="0" borderId="10" xfId="0" applyNumberFormat="1" applyFont="1" applyFill="1" applyBorder="1" applyAlignment="1" applyProtection="1">
      <alignment horizontal="right" vertical="center"/>
      <protection/>
    </xf>
    <xf numFmtId="177" fontId="3" fillId="0" borderId="10" xfId="0" applyNumberFormat="1" applyFont="1" applyFill="1" applyBorder="1" applyAlignment="1" applyProtection="1">
      <alignment vertical="center" wrapText="1"/>
      <protection/>
    </xf>
    <xf numFmtId="3" fontId="3" fillId="0" borderId="10" xfId="0" applyNumberFormat="1" applyFont="1" applyFill="1" applyBorder="1" applyAlignment="1">
      <alignment vertical="center" wrapText="1"/>
    </xf>
    <xf numFmtId="179" fontId="9" fillId="0" borderId="10" xfId="33" applyNumberFormat="1" applyFont="1" applyFill="1" applyBorder="1" applyAlignment="1" applyProtection="1">
      <alignment horizontal="right" vertical="center"/>
      <protection/>
    </xf>
    <xf numFmtId="4" fontId="9" fillId="0" borderId="10" xfId="0" applyNumberFormat="1" applyFont="1" applyFill="1" applyBorder="1" applyAlignment="1" applyProtection="1">
      <alignment horizontal="right" vertical="center"/>
      <protection/>
    </xf>
    <xf numFmtId="3" fontId="9" fillId="0" borderId="10" xfId="0" applyNumberFormat="1" applyFont="1" applyFill="1" applyBorder="1" applyAlignment="1">
      <alignment/>
    </xf>
    <xf numFmtId="0" fontId="8" fillId="0" borderId="10" xfId="0" applyNumberFormat="1" applyFont="1" applyFill="1" applyBorder="1" applyAlignment="1" applyProtection="1">
      <alignment horizontal="left" vertical="center"/>
      <protection/>
    </xf>
    <xf numFmtId="0" fontId="2" fillId="0" borderId="10" xfId="0" applyNumberFormat="1" applyFont="1" applyFill="1" applyBorder="1" applyAlignment="1" applyProtection="1">
      <alignment vertical="center"/>
      <protection/>
    </xf>
    <xf numFmtId="3" fontId="9" fillId="0" borderId="10" xfId="0" applyNumberFormat="1" applyFont="1" applyFill="1" applyBorder="1" applyAlignment="1">
      <alignment horizontal="right" vertical="center"/>
    </xf>
    <xf numFmtId="0" fontId="8" fillId="0" borderId="10" xfId="0" applyNumberFormat="1" applyFont="1" applyFill="1" applyBorder="1" applyAlignment="1" applyProtection="1">
      <alignment horizontal="center" vertical="center"/>
      <protection/>
    </xf>
    <xf numFmtId="0" fontId="6" fillId="0" borderId="0" xfId="0" applyFont="1" applyFill="1" applyBorder="1" applyAlignment="1">
      <alignment vertical="center" wrapText="1"/>
    </xf>
    <xf numFmtId="0" fontId="0" fillId="0" borderId="0" xfId="0" applyAlignment="1">
      <alignment vertical="center"/>
    </xf>
    <xf numFmtId="0" fontId="11"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3" fontId="2" fillId="0" borderId="10" xfId="0" applyNumberFormat="1" applyFont="1" applyFill="1" applyBorder="1" applyAlignment="1" applyProtection="1">
      <alignment vertical="center"/>
      <protection/>
    </xf>
    <xf numFmtId="0" fontId="2" fillId="0" borderId="10" xfId="0" applyFont="1" applyFill="1" applyBorder="1" applyAlignment="1">
      <alignment vertical="center"/>
    </xf>
    <xf numFmtId="3" fontId="2" fillId="0" borderId="10" xfId="0" applyNumberFormat="1" applyFont="1" applyFill="1" applyBorder="1" applyAlignment="1" applyProtection="1">
      <alignment vertical="center"/>
      <protection locked="0"/>
    </xf>
    <xf numFmtId="3" fontId="8" fillId="0" borderId="10" xfId="0" applyNumberFormat="1" applyFont="1" applyFill="1" applyBorder="1" applyAlignment="1" applyProtection="1">
      <alignment vertical="center"/>
      <protection/>
    </xf>
    <xf numFmtId="0" fontId="8" fillId="0" borderId="10" xfId="0" applyFont="1" applyFill="1" applyBorder="1" applyAlignment="1">
      <alignment vertical="center"/>
    </xf>
    <xf numFmtId="3" fontId="2" fillId="0" borderId="10" xfId="0" applyNumberFormat="1" applyFont="1" applyFill="1" applyBorder="1" applyAlignment="1" applyProtection="1">
      <alignment horizontal="left" vertical="center"/>
      <protection/>
    </xf>
    <xf numFmtId="179" fontId="2" fillId="0" borderId="10" xfId="0" applyNumberFormat="1" applyFont="1" applyFill="1" applyBorder="1" applyAlignment="1" applyProtection="1">
      <alignment vertical="center"/>
      <protection locked="0"/>
    </xf>
    <xf numFmtId="0" fontId="2" fillId="0" borderId="10" xfId="0" applyNumberFormat="1" applyFont="1" applyFill="1" applyBorder="1" applyAlignment="1" applyProtection="1">
      <alignment vertical="center"/>
      <protection locked="0"/>
    </xf>
    <xf numFmtId="0" fontId="2" fillId="0" borderId="10" xfId="0" applyNumberFormat="1" applyFont="1" applyFill="1" applyBorder="1" applyAlignment="1">
      <alignment vertical="center"/>
    </xf>
    <xf numFmtId="179" fontId="2" fillId="0" borderId="10" xfId="0" applyNumberFormat="1" applyFont="1" applyFill="1" applyBorder="1" applyAlignment="1">
      <alignment vertical="center"/>
    </xf>
    <xf numFmtId="180" fontId="2" fillId="0" borderId="10" xfId="0" applyNumberFormat="1" applyFont="1" applyFill="1" applyBorder="1" applyAlignment="1">
      <alignment vertical="center"/>
    </xf>
    <xf numFmtId="3" fontId="8" fillId="0" borderId="10" xfId="0" applyNumberFormat="1" applyFont="1" applyFill="1" applyBorder="1" applyAlignment="1" applyProtection="1">
      <alignment horizontal="left" vertical="center"/>
      <protection/>
    </xf>
    <xf numFmtId="0" fontId="2" fillId="0" borderId="10" xfId="0" applyFont="1" applyFill="1" applyBorder="1" applyAlignment="1">
      <alignment horizontal="left" vertical="center"/>
    </xf>
    <xf numFmtId="0" fontId="12" fillId="0" borderId="10" xfId="0" applyFont="1" applyFill="1" applyBorder="1" applyAlignment="1">
      <alignment horizontal="center" vertical="center"/>
    </xf>
    <xf numFmtId="0" fontId="8" fillId="0" borderId="10" xfId="0" applyFont="1" applyFill="1" applyBorder="1" applyAlignment="1">
      <alignment horizontal="left" vertical="center" indent="1"/>
    </xf>
    <xf numFmtId="0" fontId="2" fillId="0" borderId="10" xfId="0" applyFont="1" applyFill="1" applyBorder="1" applyAlignment="1" applyProtection="1">
      <alignment vertical="center"/>
      <protection locked="0"/>
    </xf>
    <xf numFmtId="0" fontId="8" fillId="0" borderId="10" xfId="0" applyFont="1" applyFill="1" applyBorder="1" applyAlignment="1">
      <alignment horizontal="right" vertical="center"/>
    </xf>
    <xf numFmtId="0" fontId="2" fillId="0" borderId="14" xfId="0" applyFont="1" applyFill="1" applyBorder="1" applyAlignment="1">
      <alignment horizontal="left"/>
    </xf>
    <xf numFmtId="0" fontId="12" fillId="0" borderId="14" xfId="0" applyFont="1" applyFill="1" applyBorder="1" applyAlignment="1">
      <alignment horizontal="right"/>
    </xf>
    <xf numFmtId="0" fontId="12" fillId="0" borderId="14" xfId="0" applyFont="1" applyFill="1" applyBorder="1" applyAlignment="1">
      <alignment horizontal="center"/>
    </xf>
    <xf numFmtId="0" fontId="8" fillId="0" borderId="14" xfId="0" applyFont="1" applyFill="1" applyBorder="1" applyAlignment="1">
      <alignment/>
    </xf>
    <xf numFmtId="0" fontId="13" fillId="0" borderId="0" xfId="0" applyFont="1" applyFill="1" applyBorder="1" applyAlignment="1">
      <alignment vertical="center" wrapText="1"/>
    </xf>
    <xf numFmtId="0" fontId="0" fillId="0" borderId="0" xfId="0" applyAlignment="1">
      <alignment horizontal="left"/>
    </xf>
    <xf numFmtId="0" fontId="14" fillId="0" borderId="0" xfId="0" applyFont="1" applyAlignment="1">
      <alignment/>
    </xf>
    <xf numFmtId="0" fontId="0" fillId="0" borderId="0" xfId="0" applyBorder="1" applyAlignment="1">
      <alignment/>
    </xf>
    <xf numFmtId="0" fontId="4" fillId="0" borderId="0" xfId="0" applyFont="1" applyAlignment="1">
      <alignment vertical="center"/>
    </xf>
    <xf numFmtId="0" fontId="13" fillId="0" borderId="0" xfId="0" applyFont="1" applyAlignment="1">
      <alignment/>
    </xf>
    <xf numFmtId="0" fontId="0" fillId="0" borderId="0" xfId="0" applyAlignment="1">
      <alignment horizontal="right" vertical="center"/>
    </xf>
    <xf numFmtId="0" fontId="14" fillId="0" borderId="0" xfId="0" applyFont="1" applyBorder="1" applyAlignment="1">
      <alignment/>
    </xf>
    <xf numFmtId="0" fontId="15" fillId="0" borderId="0" xfId="0" applyFont="1" applyBorder="1" applyAlignment="1">
      <alignment vertical="center"/>
    </xf>
    <xf numFmtId="0" fontId="2" fillId="0" borderId="10" xfId="0" applyFont="1" applyBorder="1" applyAlignment="1">
      <alignment vertical="center"/>
    </xf>
    <xf numFmtId="0" fontId="8" fillId="0" borderId="10" xfId="0" applyFont="1" applyBorder="1" applyAlignment="1">
      <alignment horizontal="right" vertical="center"/>
    </xf>
    <xf numFmtId="0" fontId="8" fillId="0" borderId="10" xfId="0" applyFont="1" applyBorder="1" applyAlignment="1">
      <alignment vertical="center"/>
    </xf>
    <xf numFmtId="0" fontId="2" fillId="0" borderId="10" xfId="0" applyFont="1" applyBorder="1" applyAlignment="1">
      <alignment horizontal="left" vertical="center"/>
    </xf>
    <xf numFmtId="181" fontId="2" fillId="0" borderId="10" xfId="0" applyNumberFormat="1" applyFont="1" applyBorder="1" applyAlignment="1">
      <alignment horizontal="right" vertical="center"/>
    </xf>
    <xf numFmtId="0" fontId="15" fillId="0" borderId="10" xfId="0" applyFont="1" applyBorder="1" applyAlignment="1">
      <alignment vertical="center"/>
    </xf>
    <xf numFmtId="0" fontId="2" fillId="0" borderId="10" xfId="0" applyFont="1" applyBorder="1" applyAlignment="1">
      <alignment horizontal="right" vertical="center"/>
    </xf>
    <xf numFmtId="180" fontId="2" fillId="0" borderId="10" xfId="0" applyNumberFormat="1" applyFont="1" applyBorder="1" applyAlignment="1">
      <alignment vertical="center"/>
    </xf>
    <xf numFmtId="180" fontId="8" fillId="0" borderId="10" xfId="0" applyNumberFormat="1" applyFont="1" applyBorder="1" applyAlignment="1">
      <alignment vertical="center"/>
    </xf>
    <xf numFmtId="0" fontId="12" fillId="0" borderId="10" xfId="0" applyFont="1" applyBorder="1" applyAlignment="1">
      <alignment horizontal="center" vertical="center"/>
    </xf>
    <xf numFmtId="0" fontId="8" fillId="0" borderId="10" xfId="0" applyFont="1" applyBorder="1" applyAlignment="1">
      <alignment horizontal="left" vertical="center" indent="1"/>
    </xf>
    <xf numFmtId="0" fontId="8" fillId="0" borderId="10" xfId="40" applyFont="1" applyFill="1" applyBorder="1" applyAlignment="1" applyProtection="1">
      <alignment horizontal="left" vertical="center"/>
      <protection locked="0"/>
    </xf>
    <xf numFmtId="1" fontId="2" fillId="0" borderId="10" xfId="0" applyNumberFormat="1" applyFont="1" applyBorder="1" applyAlignment="1" applyProtection="1">
      <alignment horizontal="left" vertical="center" indent="1"/>
      <protection locked="0"/>
    </xf>
    <xf numFmtId="0" fontId="2" fillId="0" borderId="10" xfId="40" applyFont="1" applyFill="1" applyBorder="1" applyAlignment="1" applyProtection="1">
      <alignment horizontal="left" vertical="center"/>
      <protection locked="0"/>
    </xf>
    <xf numFmtId="1" fontId="2" fillId="0" borderId="10" xfId="0" applyNumberFormat="1" applyFont="1" applyBorder="1" applyAlignment="1" applyProtection="1">
      <alignment vertical="center"/>
      <protection locked="0"/>
    </xf>
    <xf numFmtId="0" fontId="2" fillId="0" borderId="0" xfId="0" applyFont="1" applyAlignment="1">
      <alignment vertical="center" wrapText="1"/>
    </xf>
    <xf numFmtId="0" fontId="2" fillId="0" borderId="10" xfId="0" applyNumberFormat="1" applyFont="1" applyBorder="1" applyAlignment="1" applyProtection="1">
      <alignment vertical="center"/>
      <protection locked="0"/>
    </xf>
    <xf numFmtId="0" fontId="2" fillId="24" borderId="15" xfId="0" applyNumberFormat="1" applyFont="1" applyFill="1" applyBorder="1" applyAlignment="1" applyProtection="1">
      <alignment horizontal="left" vertical="center"/>
      <protection/>
    </xf>
    <xf numFmtId="0" fontId="16" fillId="0" borderId="14" xfId="0" applyFont="1" applyFill="1" applyBorder="1" applyAlignment="1">
      <alignment vertical="center"/>
    </xf>
    <xf numFmtId="0" fontId="13" fillId="0" borderId="14" xfId="0" applyFont="1" applyBorder="1" applyAlignment="1">
      <alignment vertical="center"/>
    </xf>
    <xf numFmtId="0" fontId="13" fillId="0" borderId="0" xfId="0" applyFont="1" applyFill="1" applyBorder="1" applyAlignment="1">
      <alignment vertical="top" wrapText="1"/>
    </xf>
    <xf numFmtId="0" fontId="13" fillId="0" borderId="0" xfId="0" applyFont="1" applyAlignment="1">
      <alignment vertical="top" wrapText="1"/>
    </xf>
    <xf numFmtId="0" fontId="13" fillId="0" borderId="0" xfId="0" applyFont="1" applyBorder="1" applyAlignment="1">
      <alignment vertical="top" wrapText="1"/>
    </xf>
    <xf numFmtId="0" fontId="13" fillId="0" borderId="0" xfId="0" applyFont="1" applyBorder="1" applyAlignment="1">
      <alignment/>
    </xf>
    <xf numFmtId="0" fontId="0" fillId="0" borderId="0" xfId="0" applyFont="1" applyAlignment="1" applyProtection="1">
      <alignment vertical="center"/>
      <protection locked="0"/>
    </xf>
    <xf numFmtId="0" fontId="0" fillId="0" borderId="0" xfId="0" applyFill="1" applyAlignment="1">
      <alignment vertical="center"/>
    </xf>
    <xf numFmtId="0" fontId="0" fillId="0" borderId="0" xfId="0" applyFont="1" applyFill="1" applyAlignment="1">
      <alignment vertical="center"/>
    </xf>
    <xf numFmtId="0" fontId="0" fillId="0" borderId="13" xfId="0" applyFont="1" applyBorder="1" applyAlignment="1" applyProtection="1">
      <alignment vertical="center"/>
      <protection locked="0"/>
    </xf>
    <xf numFmtId="0" fontId="0" fillId="0" borderId="0" xfId="0" applyFill="1" applyAlignment="1" applyProtection="1">
      <alignment vertical="center"/>
      <protection locked="0"/>
    </xf>
    <xf numFmtId="3" fontId="50" fillId="25" borderId="10" xfId="51" applyNumberFormat="1" applyFont="1" applyFill="1" applyBorder="1" applyAlignment="1" applyProtection="1">
      <alignment horizontal="center" vertical="center" wrapText="1"/>
      <protection/>
    </xf>
    <xf numFmtId="3" fontId="50" fillId="25" borderId="10" xfId="51" applyNumberFormat="1" applyFont="1" applyFill="1" applyBorder="1" applyAlignment="1" applyProtection="1">
      <alignment horizontal="center" vertical="center"/>
      <protection/>
    </xf>
    <xf numFmtId="0" fontId="4" fillId="25" borderId="10" xfId="0" applyFont="1" applyFill="1" applyBorder="1" applyAlignment="1" applyProtection="1">
      <alignment horizontal="left" vertical="center"/>
      <protection locked="0"/>
    </xf>
    <xf numFmtId="3" fontId="18" fillId="25" borderId="11" xfId="51" applyNumberFormat="1" applyFont="1" applyFill="1" applyBorder="1" applyAlignment="1" applyProtection="1">
      <alignment horizontal="right" vertical="center"/>
      <protection/>
    </xf>
    <xf numFmtId="182" fontId="18" fillId="25" borderId="11" xfId="33" applyNumberFormat="1" applyFont="1" applyFill="1" applyBorder="1" applyAlignment="1" applyProtection="1">
      <alignment horizontal="right" vertical="center"/>
      <protection/>
    </xf>
    <xf numFmtId="3" fontId="18" fillId="25" borderId="10" xfId="51" applyNumberFormat="1" applyFont="1" applyFill="1" applyBorder="1" applyAlignment="1" applyProtection="1">
      <alignment horizontal="right" vertical="center"/>
      <protection/>
    </xf>
    <xf numFmtId="0" fontId="2" fillId="0" borderId="10" xfId="0" applyFont="1" applyBorder="1" applyAlignment="1" applyProtection="1">
      <alignment horizontal="left" vertical="center" indent="2"/>
      <protection locked="0"/>
    </xf>
    <xf numFmtId="182" fontId="19" fillId="0" borderId="10" xfId="51" applyNumberFormat="1" applyFont="1" applyFill="1" applyBorder="1" applyAlignment="1" applyProtection="1">
      <alignment horizontal="right" vertical="center"/>
      <protection/>
    </xf>
    <xf numFmtId="182" fontId="19" fillId="0" borderId="11" xfId="33" applyNumberFormat="1" applyFont="1" applyFill="1" applyBorder="1" applyAlignment="1" applyProtection="1">
      <alignment horizontal="right" vertical="center"/>
      <protection/>
    </xf>
    <xf numFmtId="0" fontId="0" fillId="0" borderId="10" xfId="0" applyFont="1" applyBorder="1" applyAlignment="1" applyProtection="1">
      <alignment horizontal="left" vertical="center" indent="1"/>
      <protection locked="0"/>
    </xf>
    <xf numFmtId="3" fontId="19" fillId="0" borderId="10" xfId="51" applyNumberFormat="1" applyFont="1" applyFill="1" applyBorder="1" applyAlignment="1" applyProtection="1">
      <alignment horizontal="right" vertical="center"/>
      <protection/>
    </xf>
    <xf numFmtId="0" fontId="4" fillId="0" borderId="10" xfId="0" applyFont="1" applyBorder="1" applyAlignment="1" applyProtection="1">
      <alignment horizontal="left" vertical="center"/>
      <protection locked="0"/>
    </xf>
    <xf numFmtId="3" fontId="18" fillId="0" borderId="10" xfId="51" applyNumberFormat="1" applyFont="1" applyFill="1" applyBorder="1" applyAlignment="1" applyProtection="1">
      <alignment horizontal="right" vertical="center"/>
      <protection/>
    </xf>
    <xf numFmtId="182" fontId="18" fillId="0" borderId="11" xfId="33" applyNumberFormat="1" applyFont="1" applyFill="1" applyBorder="1" applyAlignment="1" applyProtection="1">
      <alignment horizontal="right" vertical="center"/>
      <protection/>
    </xf>
    <xf numFmtId="0" fontId="4" fillId="0" borderId="10" xfId="0" applyFont="1" applyBorder="1" applyAlignment="1" applyProtection="1">
      <alignment horizontal="left" vertical="center" indent="1"/>
      <protection locked="0"/>
    </xf>
    <xf numFmtId="182" fontId="51" fillId="0" borderId="10" xfId="51" applyNumberFormat="1" applyFont="1" applyFill="1" applyBorder="1" applyAlignment="1" applyProtection="1">
      <alignment horizontal="right" vertical="center"/>
      <protection/>
    </xf>
    <xf numFmtId="0" fontId="0" fillId="0" borderId="10" xfId="0" applyFont="1" applyBorder="1" applyAlignment="1" applyProtection="1">
      <alignment horizontal="left" vertical="center"/>
      <protection locked="0"/>
    </xf>
    <xf numFmtId="3" fontId="19" fillId="0" borderId="10" xfId="0" applyNumberFormat="1" applyFont="1" applyFill="1" applyBorder="1" applyAlignment="1" applyProtection="1">
      <alignment horizontal="right" vertical="center"/>
      <protection locked="0"/>
    </xf>
    <xf numFmtId="3" fontId="0" fillId="0" borderId="10" xfId="0" applyNumberFormat="1" applyFont="1" applyBorder="1" applyAlignment="1" applyProtection="1">
      <alignment horizontal="left" vertical="center" indent="1"/>
      <protection locked="0"/>
    </xf>
    <xf numFmtId="0" fontId="2" fillId="0" borderId="16" xfId="0" applyFont="1" applyBorder="1" applyAlignment="1" applyProtection="1">
      <alignment horizontal="left" vertical="center" indent="1"/>
      <protection locked="0"/>
    </xf>
    <xf numFmtId="182" fontId="19" fillId="0" borderId="16" xfId="51" applyNumberFormat="1" applyFont="1" applyFill="1" applyBorder="1" applyAlignment="1" applyProtection="1">
      <alignment horizontal="right" vertical="center"/>
      <protection/>
    </xf>
    <xf numFmtId="3" fontId="52" fillId="0" borderId="10" xfId="51" applyNumberFormat="1" applyFont="1" applyBorder="1" applyAlignment="1" applyProtection="1">
      <alignment horizontal="center" vertical="center"/>
      <protection/>
    </xf>
    <xf numFmtId="3" fontId="53" fillId="0" borderId="10" xfId="0" applyNumberFormat="1" applyFont="1" applyFill="1" applyBorder="1" applyAlignment="1" applyProtection="1">
      <alignment horizontal="right" vertical="center"/>
      <protection locked="0"/>
    </xf>
    <xf numFmtId="182" fontId="53" fillId="0" borderId="10" xfId="33" applyNumberFormat="1" applyFont="1" applyFill="1" applyBorder="1" applyAlignment="1" applyProtection="1">
      <alignment horizontal="right" vertical="center"/>
      <protection/>
    </xf>
    <xf numFmtId="3" fontId="4" fillId="0" borderId="10" xfId="51" applyNumberFormat="1" applyFont="1" applyBorder="1" applyAlignment="1" applyProtection="1">
      <alignment horizontal="left" vertical="center"/>
      <protection/>
    </xf>
    <xf numFmtId="3" fontId="0" fillId="0" borderId="10" xfId="0" applyNumberFormat="1" applyBorder="1" applyAlignment="1" applyProtection="1">
      <alignment horizontal="left" vertical="center" indent="1"/>
      <protection locked="0"/>
    </xf>
    <xf numFmtId="3" fontId="0" fillId="0" borderId="10" xfId="0" applyNumberFormat="1" applyFont="1" applyBorder="1" applyAlignment="1" applyProtection="1">
      <alignment horizontal="left" vertical="center" indent="2"/>
      <protection locked="0"/>
    </xf>
    <xf numFmtId="177" fontId="19" fillId="0" borderId="10" xfId="0" applyNumberFormat="1" applyFont="1" applyFill="1" applyBorder="1" applyAlignment="1">
      <alignment vertical="center"/>
    </xf>
    <xf numFmtId="3" fontId="0" fillId="0" borderId="10" xfId="0" applyNumberFormat="1" applyFont="1" applyBorder="1" applyAlignment="1" applyProtection="1">
      <alignment horizontal="left" vertical="center"/>
      <protection locked="0"/>
    </xf>
    <xf numFmtId="3" fontId="0" fillId="0" borderId="10" xfId="0" applyNumberFormat="1" applyFill="1" applyBorder="1" applyAlignment="1" applyProtection="1">
      <alignment horizontal="left" vertical="center" indent="1"/>
      <protection locked="0"/>
    </xf>
    <xf numFmtId="3" fontId="0" fillId="0" borderId="10" xfId="0" applyNumberFormat="1" applyBorder="1" applyAlignment="1" applyProtection="1">
      <alignment horizontal="left" vertical="center" indent="2"/>
      <protection locked="0"/>
    </xf>
    <xf numFmtId="0" fontId="19" fillId="0" borderId="10" xfId="51" applyNumberFormat="1" applyFont="1" applyFill="1" applyBorder="1" applyAlignment="1" applyProtection="1">
      <alignment horizontal="right" vertical="center"/>
      <protection/>
    </xf>
    <xf numFmtId="3" fontId="0" fillId="0" borderId="10" xfId="0" applyNumberFormat="1" applyFont="1" applyFill="1" applyBorder="1" applyAlignment="1" applyProtection="1">
      <alignment horizontal="left" vertical="center" indent="1"/>
      <protection locked="0"/>
    </xf>
    <xf numFmtId="3" fontId="0" fillId="0" borderId="10" xfId="0" applyNumberFormat="1" applyFont="1" applyFill="1" applyBorder="1" applyAlignment="1" applyProtection="1">
      <alignment horizontal="left" vertical="center" indent="2"/>
      <protection locked="0"/>
    </xf>
    <xf numFmtId="3" fontId="0" fillId="0" borderId="10" xfId="0" applyNumberFormat="1" applyFill="1" applyBorder="1" applyAlignment="1" applyProtection="1">
      <alignment horizontal="left" vertical="center" indent="2"/>
      <protection locked="0"/>
    </xf>
    <xf numFmtId="3" fontId="0" fillId="25" borderId="10" xfId="0" applyNumberFormat="1" applyFont="1" applyFill="1" applyBorder="1" applyAlignment="1">
      <alignment vertical="center"/>
    </xf>
    <xf numFmtId="0" fontId="0" fillId="25" borderId="10" xfId="0" applyFont="1" applyFill="1" applyBorder="1" applyAlignment="1">
      <alignment vertical="center"/>
    </xf>
    <xf numFmtId="0" fontId="0" fillId="0" borderId="10" xfId="0" applyFont="1" applyBorder="1" applyAlignment="1">
      <alignment vertical="center"/>
    </xf>
    <xf numFmtId="0" fontId="2" fillId="0" borderId="10" xfId="0" applyFont="1" applyBorder="1" applyAlignment="1">
      <alignment vertical="center" wrapText="1"/>
    </xf>
    <xf numFmtId="0" fontId="0" fillId="0" borderId="10" xfId="0" applyBorder="1" applyAlignment="1">
      <alignment vertical="center" wrapText="1"/>
    </xf>
    <xf numFmtId="0" fontId="4" fillId="0" borderId="10" xfId="0" applyFont="1" applyBorder="1" applyAlignment="1">
      <alignment vertical="center" wrapText="1"/>
    </xf>
    <xf numFmtId="0" fontId="4" fillId="0" borderId="10" xfId="0" applyFont="1" applyBorder="1" applyAlignment="1">
      <alignment vertical="center"/>
    </xf>
    <xf numFmtId="0" fontId="0" fillId="0" borderId="10" xfId="0" applyBorder="1" applyAlignment="1">
      <alignment vertical="center"/>
    </xf>
    <xf numFmtId="0" fontId="54" fillId="0" borderId="10" xfId="0" applyFont="1" applyBorder="1" applyAlignment="1">
      <alignment vertical="center"/>
    </xf>
    <xf numFmtId="3" fontId="4" fillId="0" borderId="10" xfId="0" applyNumberFormat="1" applyFont="1" applyBorder="1" applyAlignment="1">
      <alignment horizontal="left" vertical="center"/>
    </xf>
    <xf numFmtId="3" fontId="15" fillId="0" borderId="10" xfId="51" applyNumberFormat="1" applyFont="1" applyFill="1" applyBorder="1" applyAlignment="1" applyProtection="1">
      <alignment horizontal="right" vertical="center"/>
      <protection/>
    </xf>
    <xf numFmtId="0" fontId="8" fillId="0" borderId="10" xfId="0" applyFont="1" applyBorder="1" applyAlignment="1">
      <alignment vertical="center" wrapText="1"/>
    </xf>
    <xf numFmtId="3" fontId="4" fillId="0" borderId="10" xfId="0" applyNumberFormat="1" applyFont="1" applyBorder="1" applyAlignment="1" applyProtection="1">
      <alignment vertical="center"/>
      <protection locked="0"/>
    </xf>
    <xf numFmtId="3" fontId="4" fillId="0" borderId="10" xfId="0" applyNumberFormat="1" applyFont="1" applyBorder="1" applyAlignment="1" applyProtection="1">
      <alignment horizontal="left" vertical="center" indent="1"/>
      <protection locked="0"/>
    </xf>
    <xf numFmtId="3" fontId="0" fillId="0" borderId="10" xfId="0" applyNumberFormat="1" applyFill="1" applyBorder="1" applyAlignment="1" applyProtection="1">
      <alignment horizontal="left" vertical="center" indent="3"/>
      <protection locked="0"/>
    </xf>
    <xf numFmtId="3" fontId="0" fillId="0" borderId="10" xfId="0" applyNumberFormat="1" applyFont="1" applyBorder="1" applyAlignment="1" applyProtection="1">
      <alignment horizontal="left" vertical="center" indent="3"/>
      <protection locked="0"/>
    </xf>
    <xf numFmtId="0" fontId="0" fillId="0" borderId="10" xfId="0" applyFill="1" applyBorder="1" applyAlignment="1">
      <alignment vertical="center"/>
    </xf>
    <xf numFmtId="3" fontId="19" fillId="0" borderId="10" xfId="0" applyNumberFormat="1" applyFont="1" applyBorder="1" applyAlignment="1" applyProtection="1">
      <alignment horizontal="left" vertical="center" indent="2"/>
      <protection locked="0"/>
    </xf>
    <xf numFmtId="3" fontId="0" fillId="0" borderId="10" xfId="0" applyNumberFormat="1" applyBorder="1" applyAlignment="1" applyProtection="1">
      <alignment horizontal="left" vertical="center" indent="4"/>
      <protection locked="0"/>
    </xf>
    <xf numFmtId="3" fontId="4" fillId="25" borderId="10" xfId="0" applyNumberFormat="1" applyFont="1" applyFill="1" applyBorder="1" applyAlignment="1" applyProtection="1">
      <alignment horizontal="center" vertical="center"/>
      <protection locked="0"/>
    </xf>
    <xf numFmtId="3" fontId="20" fillId="25" borderId="10" xfId="51" applyNumberFormat="1" applyFont="1" applyFill="1" applyBorder="1" applyAlignment="1" applyProtection="1">
      <alignment horizontal="right" vertical="center"/>
      <protection/>
    </xf>
    <xf numFmtId="3" fontId="0" fillId="25" borderId="10" xfId="0" applyNumberFormat="1" applyFont="1" applyFill="1" applyBorder="1" applyAlignment="1" applyProtection="1">
      <alignment horizontal="left" vertical="center" indent="1"/>
      <protection locked="0"/>
    </xf>
    <xf numFmtId="3" fontId="19" fillId="25" borderId="10" xfId="51" applyNumberFormat="1" applyFont="1" applyFill="1" applyBorder="1" applyAlignment="1" applyProtection="1">
      <alignment horizontal="right" vertical="center"/>
      <protection/>
    </xf>
    <xf numFmtId="182" fontId="19" fillId="25" borderId="11" xfId="33" applyNumberFormat="1" applyFont="1" applyFill="1" applyBorder="1" applyAlignment="1" applyProtection="1">
      <alignment horizontal="right" vertical="center"/>
      <protection/>
    </xf>
    <xf numFmtId="178" fontId="15" fillId="0" borderId="10" xfId="51" applyNumberFormat="1" applyFont="1" applyBorder="1" applyAlignment="1">
      <alignment vertical="center"/>
    </xf>
    <xf numFmtId="41" fontId="15" fillId="0" borderId="10" xfId="52" applyFont="1" applyBorder="1" applyAlignment="1">
      <alignment vertical="center"/>
    </xf>
    <xf numFmtId="41" fontId="2" fillId="0" borderId="10" xfId="52" applyFont="1" applyBorder="1" applyAlignment="1">
      <alignment vertical="center"/>
    </xf>
    <xf numFmtId="41" fontId="2" fillId="0" borderId="10" xfId="52" applyFont="1" applyBorder="1" applyAlignment="1">
      <alignment vertical="center" wrapText="1"/>
    </xf>
    <xf numFmtId="0" fontId="0" fillId="25" borderId="10" xfId="0" applyFill="1" applyBorder="1" applyAlignment="1">
      <alignment vertical="center"/>
    </xf>
    <xf numFmtId="0" fontId="17" fillId="0" borderId="0" xfId="0" applyFont="1" applyAlignment="1" applyProtection="1">
      <alignment horizontal="center" vertical="center"/>
      <protection locked="0"/>
    </xf>
    <xf numFmtId="3" fontId="4" fillId="25" borderId="10" xfId="51" applyNumberFormat="1" applyFont="1" applyFill="1" applyBorder="1" applyAlignment="1" applyProtection="1">
      <alignment horizontal="center" vertical="center"/>
      <protection/>
    </xf>
    <xf numFmtId="0" fontId="50" fillId="25" borderId="10" xfId="0" applyFont="1" applyFill="1" applyBorder="1" applyAlignment="1" applyProtection="1">
      <alignment horizontal="center" vertical="center"/>
      <protection locked="0"/>
    </xf>
    <xf numFmtId="3" fontId="0" fillId="25" borderId="10" xfId="51" applyNumberFormat="1" applyFont="1" applyFill="1" applyBorder="1" applyAlignment="1" applyProtection="1">
      <alignment horizontal="center" vertical="center" wrapText="1"/>
      <protection/>
    </xf>
    <xf numFmtId="3" fontId="50" fillId="25" borderId="10" xfId="51" applyNumberFormat="1" applyFont="1" applyFill="1" applyBorder="1" applyAlignment="1" applyProtection="1">
      <alignment horizontal="center" vertical="center" wrapText="1"/>
      <protection/>
    </xf>
    <xf numFmtId="0" fontId="0" fillId="25" borderId="10" xfId="0" applyFont="1" applyFill="1" applyBorder="1" applyAlignment="1" applyProtection="1">
      <alignment horizontal="center" vertical="center"/>
      <protection locked="0"/>
    </xf>
    <xf numFmtId="0" fontId="10" fillId="0" borderId="0" xfId="0" applyFont="1" applyAlignment="1">
      <alignment horizontal="center" vertical="center"/>
    </xf>
    <xf numFmtId="0" fontId="8" fillId="0" borderId="10" xfId="0" applyFont="1" applyBorder="1" applyAlignment="1">
      <alignment horizontal="center" vertical="center"/>
    </xf>
    <xf numFmtId="0" fontId="8" fillId="0" borderId="1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5" fillId="0" borderId="0" xfId="0" applyFont="1" applyFill="1" applyBorder="1" applyAlignment="1">
      <alignment horizontal="center" vertical="center" wrapText="1"/>
    </xf>
    <xf numFmtId="0" fontId="7" fillId="0" borderId="13" xfId="0" applyFont="1" applyFill="1" applyBorder="1" applyAlignment="1">
      <alignment horizontal="right" vertical="center" wrapText="1"/>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55" fillId="0" borderId="0" xfId="0" applyFont="1" applyFill="1" applyAlignment="1">
      <alignment horizontal="center" vertical="center"/>
    </xf>
    <xf numFmtId="0" fontId="47" fillId="0" borderId="13" xfId="0" applyFont="1" applyFill="1" applyBorder="1" applyAlignment="1">
      <alignment horizontal="right"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大姚县2014年财政预算草案"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pageSetUpPr fitToPage="1"/>
  </sheetPr>
  <dimension ref="A1:I103"/>
  <sheetViews>
    <sheetView showZeros="0" zoomScaleSheetLayoutView="10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L7" sqref="L7"/>
    </sheetView>
  </sheetViews>
  <sheetFormatPr defaultColWidth="8.75390625" defaultRowHeight="14.25"/>
  <cols>
    <col min="1" max="1" width="40.625" style="38" customWidth="1"/>
    <col min="2" max="2" width="9.00390625" style="99" customWidth="1"/>
    <col min="3" max="3" width="9.875" style="99" customWidth="1"/>
    <col min="4" max="4" width="10.25390625" style="99" customWidth="1"/>
    <col min="5" max="5" width="9.50390625" style="99" customWidth="1"/>
    <col min="6" max="6" width="10.625" style="100" customWidth="1"/>
    <col min="7" max="8" width="10.625" style="38" customWidth="1"/>
    <col min="9" max="9" width="16.25390625" style="38" customWidth="1"/>
    <col min="10" max="10" width="8.75390625" style="38" customWidth="1"/>
    <col min="11" max="11" width="8.875" style="38" customWidth="1"/>
    <col min="12" max="16384" width="8.75390625" style="38" customWidth="1"/>
  </cols>
  <sheetData>
    <row r="1" ht="18" customHeight="1">
      <c r="A1" s="19" t="s">
        <v>0</v>
      </c>
    </row>
    <row r="2" spans="1:9" ht="33.75" customHeight="1">
      <c r="A2" s="167" t="s">
        <v>1</v>
      </c>
      <c r="B2" s="167"/>
      <c r="C2" s="167"/>
      <c r="D2" s="167"/>
      <c r="E2" s="167"/>
      <c r="F2" s="167"/>
      <c r="G2" s="167"/>
      <c r="H2" s="167"/>
      <c r="I2" s="167"/>
    </row>
    <row r="3" spans="1:9" ht="15.75" customHeight="1">
      <c r="A3" s="101" t="s">
        <v>2</v>
      </c>
      <c r="B3" s="102"/>
      <c r="C3" s="102"/>
      <c r="D3" s="102"/>
      <c r="E3" s="102"/>
      <c r="I3" s="71" t="s">
        <v>3</v>
      </c>
    </row>
    <row r="4" spans="1:9" s="98" customFormat="1" ht="18.75" customHeight="1">
      <c r="A4" s="168" t="s">
        <v>4</v>
      </c>
      <c r="B4" s="168" t="s">
        <v>5</v>
      </c>
      <c r="C4" s="168"/>
      <c r="D4" s="168"/>
      <c r="E4" s="168"/>
      <c r="F4" s="168" t="s">
        <v>6</v>
      </c>
      <c r="G4" s="168"/>
      <c r="H4" s="168"/>
      <c r="I4" s="172" t="s">
        <v>7</v>
      </c>
    </row>
    <row r="5" spans="1:9" s="98" customFormat="1" ht="21" customHeight="1">
      <c r="A5" s="168"/>
      <c r="B5" s="170" t="s">
        <v>8</v>
      </c>
      <c r="C5" s="171" t="s">
        <v>5</v>
      </c>
      <c r="D5" s="169" t="s">
        <v>9</v>
      </c>
      <c r="E5" s="169"/>
      <c r="F5" s="170" t="s">
        <v>10</v>
      </c>
      <c r="G5" s="169" t="s">
        <v>11</v>
      </c>
      <c r="H5" s="169"/>
      <c r="I5" s="172"/>
    </row>
    <row r="6" spans="1:9" s="98" customFormat="1" ht="18" customHeight="1">
      <c r="A6" s="168"/>
      <c r="B6" s="170"/>
      <c r="C6" s="171"/>
      <c r="D6" s="103" t="s">
        <v>12</v>
      </c>
      <c r="E6" s="104" t="s">
        <v>13</v>
      </c>
      <c r="F6" s="170"/>
      <c r="G6" s="103" t="s">
        <v>12</v>
      </c>
      <c r="H6" s="104" t="s">
        <v>13</v>
      </c>
      <c r="I6" s="172"/>
    </row>
    <row r="7" spans="1:9" s="69" customFormat="1" ht="18.75" customHeight="1">
      <c r="A7" s="105" t="s">
        <v>14</v>
      </c>
      <c r="B7" s="106">
        <f>B8+B15</f>
        <v>80609.71428571429</v>
      </c>
      <c r="C7" s="106">
        <f>C8+C15</f>
        <v>87379.21428571429</v>
      </c>
      <c r="D7" s="106">
        <f>C7-B7</f>
        <v>6769.5</v>
      </c>
      <c r="E7" s="107">
        <f>IF(B7&lt;&gt;0,C7/B7-1,"")</f>
        <v>0.08397871224311859</v>
      </c>
      <c r="F7" s="106">
        <f>F8+F15</f>
        <v>80726.35714285714</v>
      </c>
      <c r="G7" s="106">
        <f>F7-C7</f>
        <v>-6652.857142857145</v>
      </c>
      <c r="H7" s="107">
        <f>IF(B7&lt;&gt;0,F7/B7-1,"")</f>
        <v>0.0014470074503605268</v>
      </c>
      <c r="I7" s="138"/>
    </row>
    <row r="8" spans="1:9" s="69" customFormat="1" ht="18.75" customHeight="1">
      <c r="A8" s="105" t="s">
        <v>15</v>
      </c>
      <c r="B8" s="108">
        <f>SUM(B10,B12,B14)+2</f>
        <v>18073.714285714286</v>
      </c>
      <c r="C8" s="108">
        <f>SUM(C10,C12,C14)+1</f>
        <v>23341.214285714286</v>
      </c>
      <c r="D8" s="108">
        <f aca="true" t="shared" si="0" ref="D8:D39">C8-B8</f>
        <v>5267.5</v>
      </c>
      <c r="E8" s="107">
        <f aca="true" t="shared" si="1" ref="E8:E39">IF(B8&lt;&gt;0,C8/B8-1,"")</f>
        <v>0.29144535078567135</v>
      </c>
      <c r="F8" s="108">
        <f>SUM(F10,F12,F14)</f>
        <v>16688.35714285714</v>
      </c>
      <c r="G8" s="108">
        <f aca="true" t="shared" si="2" ref="G8:G39">F8-C8</f>
        <v>-6652.857142857145</v>
      </c>
      <c r="H8" s="107">
        <f aca="true" t="shared" si="3" ref="H8:H39">IF(B8&lt;&gt;0,F8/B8-1,"")</f>
        <v>-0.07665038414113645</v>
      </c>
      <c r="I8" s="139"/>
    </row>
    <row r="9" spans="1:9" ht="18.75" customHeight="1">
      <c r="A9" s="109" t="s">
        <v>16</v>
      </c>
      <c r="B9" s="110">
        <f>IF(B7=0,0,ROUND(B8/B7,3))</f>
        <v>0.224</v>
      </c>
      <c r="C9" s="110">
        <f>IF(C7=0,0,ROUND(C8/C7,3))</f>
        <v>0.267</v>
      </c>
      <c r="D9" s="110">
        <f t="shared" si="0"/>
        <v>0.04300000000000001</v>
      </c>
      <c r="E9" s="111">
        <f t="shared" si="1"/>
        <v>0.1919642857142858</v>
      </c>
      <c r="F9" s="110">
        <f>IF(F7=0,0,ROUND(F8/F7,3))</f>
        <v>0.207</v>
      </c>
      <c r="G9" s="110">
        <f t="shared" si="2"/>
        <v>-0.060000000000000026</v>
      </c>
      <c r="H9" s="111">
        <f t="shared" si="3"/>
        <v>-0.0758928571428572</v>
      </c>
      <c r="I9" s="140"/>
    </row>
    <row r="10" spans="1:9" ht="18.75" customHeight="1">
      <c r="A10" s="112" t="s">
        <v>17</v>
      </c>
      <c r="B10" s="113">
        <f>SUM(B35,B36,B38)</f>
        <v>11257</v>
      </c>
      <c r="C10" s="113">
        <f>SUM(C35,C36,C38)</f>
        <v>13407</v>
      </c>
      <c r="D10" s="113">
        <f t="shared" si="0"/>
        <v>2150</v>
      </c>
      <c r="E10" s="111">
        <f t="shared" si="1"/>
        <v>0.19099227147552633</v>
      </c>
      <c r="F10" s="113">
        <f>SUM(F35,F36,F38)</f>
        <v>12033</v>
      </c>
      <c r="G10" s="113">
        <f t="shared" si="2"/>
        <v>-1374</v>
      </c>
      <c r="H10" s="111">
        <f t="shared" si="3"/>
        <v>0.06893488496046896</v>
      </c>
      <c r="I10" s="140"/>
    </row>
    <row r="11" spans="1:9" ht="18.75" customHeight="1">
      <c r="A11" s="109" t="s">
        <v>16</v>
      </c>
      <c r="B11" s="110">
        <f>IF(B7=0,0,ROUND(B10/B7,3))</f>
        <v>0.14</v>
      </c>
      <c r="C11" s="110">
        <f>IF(C7=0,0,ROUND(C10/C7,3))</f>
        <v>0.153</v>
      </c>
      <c r="D11" s="110">
        <f t="shared" si="0"/>
        <v>0.012999999999999984</v>
      </c>
      <c r="E11" s="111">
        <f t="shared" si="1"/>
        <v>0.09285714285714275</v>
      </c>
      <c r="F11" s="110">
        <f>IF(F7=0,0,ROUND(F10/F7,3))</f>
        <v>0.149</v>
      </c>
      <c r="G11" s="110">
        <f t="shared" si="2"/>
        <v>-0.0040000000000000036</v>
      </c>
      <c r="H11" s="111">
        <f t="shared" si="3"/>
        <v>0.06428571428571406</v>
      </c>
      <c r="I11" s="140"/>
    </row>
    <row r="12" spans="1:9" ht="18.75" customHeight="1">
      <c r="A12" s="112" t="s">
        <v>18</v>
      </c>
      <c r="B12" s="113">
        <f>SUM(B41:B42,B44,B48:B49)</f>
        <v>5964</v>
      </c>
      <c r="C12" s="113">
        <f>SUM(C41:C42,C44,C48:C49)</f>
        <v>6037.5</v>
      </c>
      <c r="D12" s="113">
        <f t="shared" si="0"/>
        <v>73.5</v>
      </c>
      <c r="E12" s="111">
        <f t="shared" si="1"/>
        <v>0.012323943661971759</v>
      </c>
      <c r="F12" s="113">
        <f>SUM(F41:F42,F44,F48:F49)</f>
        <v>4462.5</v>
      </c>
      <c r="G12" s="113">
        <f t="shared" si="2"/>
        <v>-1575</v>
      </c>
      <c r="H12" s="111">
        <f t="shared" si="3"/>
        <v>-0.25176056338028174</v>
      </c>
      <c r="I12" s="140"/>
    </row>
    <row r="13" spans="1:9" ht="18.75" customHeight="1">
      <c r="A13" s="109" t="s">
        <v>16</v>
      </c>
      <c r="B13" s="110">
        <f>IF(B7=0,0,ROUND(B12/B7,3))</f>
        <v>0.074</v>
      </c>
      <c r="C13" s="110">
        <f>IF(C7=0,0,ROUND(C12/C7,3))</f>
        <v>0.069</v>
      </c>
      <c r="D13" s="110">
        <f t="shared" si="0"/>
        <v>-0.0049999999999999906</v>
      </c>
      <c r="E13" s="111">
        <f t="shared" si="1"/>
        <v>-0.06756756756756743</v>
      </c>
      <c r="F13" s="110">
        <f>IF(F7=0,0,ROUND(F12/F7,3))</f>
        <v>0.055</v>
      </c>
      <c r="G13" s="110">
        <f t="shared" si="2"/>
        <v>-0.014000000000000005</v>
      </c>
      <c r="H13" s="111">
        <f t="shared" si="3"/>
        <v>-0.2567567567567567</v>
      </c>
      <c r="I13" s="140"/>
    </row>
    <row r="14" spans="1:9" ht="18.75" customHeight="1">
      <c r="A14" s="112" t="s">
        <v>19</v>
      </c>
      <c r="B14" s="113">
        <f>SUM(B59,B66)</f>
        <v>850.7142857142857</v>
      </c>
      <c r="C14" s="113">
        <f>SUM(C59,C66)</f>
        <v>3895.714285714286</v>
      </c>
      <c r="D14" s="113">
        <f t="shared" si="0"/>
        <v>3045</v>
      </c>
      <c r="E14" s="111">
        <f t="shared" si="1"/>
        <v>3.579345088161209</v>
      </c>
      <c r="F14" s="113">
        <f>SUM(F59,F66)</f>
        <v>192.85714285714286</v>
      </c>
      <c r="G14" s="113">
        <f t="shared" si="2"/>
        <v>-3702.857142857143</v>
      </c>
      <c r="H14" s="111">
        <f t="shared" si="3"/>
        <v>-0.7732997481108312</v>
      </c>
      <c r="I14" s="140"/>
    </row>
    <row r="15" spans="1:9" s="69" customFormat="1" ht="27" customHeight="1">
      <c r="A15" s="114" t="s">
        <v>20</v>
      </c>
      <c r="B15" s="115">
        <f>SUM(B30,B64,B73)</f>
        <v>62536</v>
      </c>
      <c r="C15" s="115">
        <f>SUM(C30,C64,C73)</f>
        <v>64038</v>
      </c>
      <c r="D15" s="115">
        <f t="shared" si="0"/>
        <v>1502</v>
      </c>
      <c r="E15" s="116">
        <f t="shared" si="1"/>
        <v>0.024018165536650926</v>
      </c>
      <c r="F15" s="115">
        <f>SUM(F30,F64,F73)</f>
        <v>64038</v>
      </c>
      <c r="G15" s="115">
        <f>SUM(G30,G64,G73)</f>
        <v>0</v>
      </c>
      <c r="H15" s="116">
        <f t="shared" si="3"/>
        <v>0.024018165536650926</v>
      </c>
      <c r="I15" s="141"/>
    </row>
    <row r="16" spans="1:9" ht="18.75" customHeight="1">
      <c r="A16" s="109" t="s">
        <v>16</v>
      </c>
      <c r="B16" s="110">
        <f>IF(B7=0,0,ROUND(B15/B7,3))</f>
        <v>0.776</v>
      </c>
      <c r="C16" s="110">
        <f>IF(C7=0,0,ROUND(C15/C7,3))</f>
        <v>0.733</v>
      </c>
      <c r="D16" s="110">
        <f t="shared" si="0"/>
        <v>-0.04300000000000004</v>
      </c>
      <c r="E16" s="111">
        <f t="shared" si="1"/>
        <v>-0.055412371134020644</v>
      </c>
      <c r="F16" s="110">
        <f>IF(F7=0,0,ROUND(F15/F7,3))</f>
        <v>0.793</v>
      </c>
      <c r="G16" s="110">
        <f t="shared" si="2"/>
        <v>0.06000000000000005</v>
      </c>
      <c r="H16" s="111">
        <f t="shared" si="3"/>
        <v>0.021907216494845283</v>
      </c>
      <c r="I16" s="142"/>
    </row>
    <row r="17" spans="1:9" ht="18.75" customHeight="1">
      <c r="A17" s="117" t="s">
        <v>21</v>
      </c>
      <c r="B17" s="115">
        <f>B15-B19</f>
        <v>38234</v>
      </c>
      <c r="C17" s="115">
        <f>C15-C19</f>
        <v>40408</v>
      </c>
      <c r="D17" s="115">
        <f t="shared" si="0"/>
        <v>2174</v>
      </c>
      <c r="E17" s="116">
        <f t="shared" si="1"/>
        <v>0.056860386043835254</v>
      </c>
      <c r="F17" s="115">
        <f>F15-F19</f>
        <v>35064</v>
      </c>
      <c r="G17" s="115">
        <f t="shared" si="2"/>
        <v>-5344</v>
      </c>
      <c r="H17" s="116">
        <f t="shared" si="3"/>
        <v>-0.08291049850918031</v>
      </c>
      <c r="I17" s="143"/>
    </row>
    <row r="18" spans="1:9" ht="18.75" customHeight="1">
      <c r="A18" s="109" t="s">
        <v>22</v>
      </c>
      <c r="B18" s="110">
        <f>IF(B15=0,0,ROUND(B17/B15,3))</f>
        <v>0.611</v>
      </c>
      <c r="C18" s="110">
        <f>IF(C15=0,0,ROUND(C17/C15,3))</f>
        <v>0.631</v>
      </c>
      <c r="D18" s="110">
        <f t="shared" si="0"/>
        <v>0.020000000000000018</v>
      </c>
      <c r="E18" s="111">
        <f t="shared" si="1"/>
        <v>0.032733224222585955</v>
      </c>
      <c r="F18" s="118">
        <f>IF(F15=0,0,ROUND(F17/F15,3))</f>
        <v>0.548</v>
      </c>
      <c r="G18" s="110">
        <f t="shared" si="2"/>
        <v>-0.08299999999999996</v>
      </c>
      <c r="H18" s="111">
        <f t="shared" si="3"/>
        <v>-0.10310965630114555</v>
      </c>
      <c r="I18" s="142"/>
    </row>
    <row r="19" spans="1:9" ht="18.75" customHeight="1">
      <c r="A19" s="117" t="s">
        <v>23</v>
      </c>
      <c r="B19" s="115">
        <f>B64+B73</f>
        <v>24302</v>
      </c>
      <c r="C19" s="115">
        <f>C64+C73</f>
        <v>23630</v>
      </c>
      <c r="D19" s="115">
        <f t="shared" si="0"/>
        <v>-672</v>
      </c>
      <c r="E19" s="116">
        <f t="shared" si="1"/>
        <v>-0.027652045099168743</v>
      </c>
      <c r="F19" s="115">
        <f>F64+F73</f>
        <v>28974</v>
      </c>
      <c r="G19" s="115">
        <f t="shared" si="2"/>
        <v>5344</v>
      </c>
      <c r="H19" s="116">
        <f t="shared" si="3"/>
        <v>0.19224755164184026</v>
      </c>
      <c r="I19" s="141"/>
    </row>
    <row r="20" spans="1:9" s="69" customFormat="1" ht="18.75" customHeight="1">
      <c r="A20" s="109" t="s">
        <v>22</v>
      </c>
      <c r="B20" s="110">
        <f>IF(B15=0,0,1-B18)</f>
        <v>0.389</v>
      </c>
      <c r="C20" s="110">
        <f>IF(C15=0,0,1-C18)</f>
        <v>0.369</v>
      </c>
      <c r="D20" s="110">
        <f t="shared" si="0"/>
        <v>-0.020000000000000018</v>
      </c>
      <c r="E20" s="111">
        <f t="shared" si="1"/>
        <v>-0.05141388174807204</v>
      </c>
      <c r="F20" s="118">
        <f>IF(F15=0,0,1-F18)</f>
        <v>0.45199999999999996</v>
      </c>
      <c r="G20" s="110">
        <f t="shared" si="2"/>
        <v>0.08299999999999996</v>
      </c>
      <c r="H20" s="111">
        <f t="shared" si="3"/>
        <v>0.16195372750642667</v>
      </c>
      <c r="I20" s="144"/>
    </row>
    <row r="21" spans="1:9" ht="18.75" customHeight="1">
      <c r="A21" s="119" t="s">
        <v>24</v>
      </c>
      <c r="B21" s="120">
        <f>SUM(B23:B25)</f>
        <v>3112.5</v>
      </c>
      <c r="C21" s="120">
        <f>SUM(C23:C25)</f>
        <v>3125</v>
      </c>
      <c r="D21" s="120">
        <f t="shared" si="0"/>
        <v>12.5</v>
      </c>
      <c r="E21" s="111">
        <f t="shared" si="1"/>
        <v>0.004016064257028162</v>
      </c>
      <c r="F21" s="120">
        <f>SUM(F23:F25)</f>
        <v>3125</v>
      </c>
      <c r="G21" s="120">
        <f t="shared" si="2"/>
        <v>0</v>
      </c>
      <c r="H21" s="111">
        <f t="shared" si="3"/>
        <v>0.004016064257028162</v>
      </c>
      <c r="I21" s="145"/>
    </row>
    <row r="22" spans="1:9" ht="18.75" customHeight="1">
      <c r="A22" s="109" t="s">
        <v>16</v>
      </c>
      <c r="B22" s="110">
        <f>IF(B7=0,0,ROUND(B21/B7,3))</f>
        <v>0.039</v>
      </c>
      <c r="C22" s="110">
        <f>IF(C7=0,0,ROUND(C21/C7,3))</f>
        <v>0.036</v>
      </c>
      <c r="D22" s="110">
        <f t="shared" si="0"/>
        <v>-0.0030000000000000027</v>
      </c>
      <c r="E22" s="111">
        <f t="shared" si="1"/>
        <v>-0.07692307692307698</v>
      </c>
      <c r="F22" s="110">
        <f>IF(F7=0,0,ROUND(F21/F7,3))</f>
        <v>0.039</v>
      </c>
      <c r="G22" s="110">
        <f t="shared" si="2"/>
        <v>0.0030000000000000027</v>
      </c>
      <c r="H22" s="111">
        <f t="shared" si="3"/>
        <v>0</v>
      </c>
      <c r="I22" s="145"/>
    </row>
    <row r="23" spans="1:9" ht="18.75" customHeight="1">
      <c r="A23" s="121" t="s">
        <v>25</v>
      </c>
      <c r="B23" s="120">
        <f aca="true" t="shared" si="4" ref="B23:C25">SUM(B41)</f>
        <v>1867.5</v>
      </c>
      <c r="C23" s="120">
        <f t="shared" si="4"/>
        <v>1875</v>
      </c>
      <c r="D23" s="120">
        <f t="shared" si="0"/>
        <v>7.5</v>
      </c>
      <c r="E23" s="111">
        <f t="shared" si="1"/>
        <v>0.004016064257028162</v>
      </c>
      <c r="F23" s="120">
        <f>SUM(F41)</f>
        <v>1875</v>
      </c>
      <c r="G23" s="120">
        <f t="shared" si="2"/>
        <v>0</v>
      </c>
      <c r="H23" s="111">
        <f t="shared" si="3"/>
        <v>0.004016064257028162</v>
      </c>
      <c r="I23" s="145"/>
    </row>
    <row r="24" spans="1:9" ht="18.75" customHeight="1">
      <c r="A24" s="121" t="s">
        <v>26</v>
      </c>
      <c r="B24" s="120">
        <f t="shared" si="4"/>
        <v>747</v>
      </c>
      <c r="C24" s="120">
        <f t="shared" si="4"/>
        <v>750</v>
      </c>
      <c r="D24" s="120">
        <f t="shared" si="0"/>
        <v>3</v>
      </c>
      <c r="E24" s="111">
        <f t="shared" si="1"/>
        <v>0.004016064257028162</v>
      </c>
      <c r="F24" s="120">
        <f>SUM(F42)</f>
        <v>750</v>
      </c>
      <c r="G24" s="120">
        <f t="shared" si="2"/>
        <v>0</v>
      </c>
      <c r="H24" s="111">
        <f t="shared" si="3"/>
        <v>0.004016064257028162</v>
      </c>
      <c r="I24" s="145"/>
    </row>
    <row r="25" spans="1:9" ht="18.75" customHeight="1">
      <c r="A25" s="121" t="s">
        <v>27</v>
      </c>
      <c r="B25" s="120">
        <f t="shared" si="4"/>
        <v>498</v>
      </c>
      <c r="C25" s="120">
        <f t="shared" si="4"/>
        <v>500</v>
      </c>
      <c r="D25" s="120">
        <f t="shared" si="0"/>
        <v>2</v>
      </c>
      <c r="E25" s="111">
        <f t="shared" si="1"/>
        <v>0.004016064257028162</v>
      </c>
      <c r="F25" s="120">
        <f>SUM(F43)</f>
        <v>500</v>
      </c>
      <c r="G25" s="120">
        <f t="shared" si="2"/>
        <v>0</v>
      </c>
      <c r="H25" s="111">
        <f t="shared" si="3"/>
        <v>0.004016064257028162</v>
      </c>
      <c r="I25" s="145"/>
    </row>
    <row r="26" spans="1:9" ht="18.75" customHeight="1">
      <c r="A26" s="119" t="s">
        <v>28</v>
      </c>
      <c r="B26" s="120">
        <f>SUM(B40,B44,B47)</f>
        <v>7100</v>
      </c>
      <c r="C26" s="120">
        <f>SUM(C40,C44,C47)</f>
        <v>7187.5</v>
      </c>
      <c r="D26" s="120">
        <f t="shared" si="0"/>
        <v>87.5</v>
      </c>
      <c r="E26" s="111">
        <f t="shared" si="1"/>
        <v>0.012323943661971759</v>
      </c>
      <c r="F26" s="120">
        <f>SUM(F40,F44,F47)</f>
        <v>5312.5</v>
      </c>
      <c r="G26" s="120">
        <f t="shared" si="2"/>
        <v>-1875</v>
      </c>
      <c r="H26" s="111">
        <f t="shared" si="3"/>
        <v>-0.25176056338028174</v>
      </c>
      <c r="I26" s="145"/>
    </row>
    <row r="27" spans="1:9" ht="18.75" customHeight="1">
      <c r="A27" s="122" t="s">
        <v>29</v>
      </c>
      <c r="B27" s="123">
        <f>IF(B7=0,0,ROUND(B26/B7,3))</f>
        <v>0.088</v>
      </c>
      <c r="C27" s="123">
        <f>IF(C7=0,0,ROUND(C26/C7,3))</f>
        <v>0.082</v>
      </c>
      <c r="D27" s="123">
        <f t="shared" si="0"/>
        <v>-0.0059999999999999915</v>
      </c>
      <c r="E27" s="111">
        <f t="shared" si="1"/>
        <v>-0.06818181818181812</v>
      </c>
      <c r="F27" s="123">
        <f>IF(F7=0,0,ROUND(F26/F7,3))</f>
        <v>0.066</v>
      </c>
      <c r="G27" s="123">
        <f t="shared" si="2"/>
        <v>-0.016</v>
      </c>
      <c r="H27" s="111">
        <f t="shared" si="3"/>
        <v>-0.2499999999999999</v>
      </c>
      <c r="I27" s="145"/>
    </row>
    <row r="28" spans="1:9" ht="18.75" customHeight="1">
      <c r="A28" s="124" t="s">
        <v>30</v>
      </c>
      <c r="B28" s="125">
        <f>SUM(B29,B72)</f>
        <v>80607.71428571429</v>
      </c>
      <c r="C28" s="125">
        <f>SUM(C29,C72)</f>
        <v>87378.21428571429</v>
      </c>
      <c r="D28" s="125">
        <f t="shared" si="0"/>
        <v>6770.5</v>
      </c>
      <c r="E28" s="126">
        <f t="shared" si="1"/>
        <v>0.08399320164323165</v>
      </c>
      <c r="F28" s="125">
        <f>SUM(F29,F72)</f>
        <v>80726.35714285714</v>
      </c>
      <c r="G28" s="125">
        <f t="shared" si="2"/>
        <v>-6651.857142857145</v>
      </c>
      <c r="H28" s="126">
        <f t="shared" si="3"/>
        <v>0.0014718548738688053</v>
      </c>
      <c r="I28" s="146"/>
    </row>
    <row r="29" spans="1:9" ht="18.75" customHeight="1">
      <c r="A29" s="127" t="s">
        <v>31</v>
      </c>
      <c r="B29" s="115">
        <f>SUM(B31,B38,B40,B44,B47,B51:B58,B61:B63,B64)</f>
        <v>75158.71428571429</v>
      </c>
      <c r="C29" s="115">
        <f>SUM(C31,C38,C40,C44,C47,C51:C58,C61:C63,C64)</f>
        <v>82930.21428571429</v>
      </c>
      <c r="D29" s="115">
        <f t="shared" si="0"/>
        <v>7771.5</v>
      </c>
      <c r="E29" s="116">
        <f t="shared" si="1"/>
        <v>0.10340118340046112</v>
      </c>
      <c r="F29" s="115">
        <f>SUM(F31,F38,F40,F44,F47,F51:F58,F61:F63,F64)</f>
        <v>71651.35714285714</v>
      </c>
      <c r="G29" s="115">
        <f t="shared" si="2"/>
        <v>-11278.857142857145</v>
      </c>
      <c r="H29" s="116">
        <f t="shared" si="3"/>
        <v>-0.04666600774361307</v>
      </c>
      <c r="I29" s="147"/>
    </row>
    <row r="30" spans="1:9" ht="18.75" customHeight="1">
      <c r="A30" s="127" t="s">
        <v>32</v>
      </c>
      <c r="B30" s="115">
        <f>SUM(B37,B43,B50:B57,B60:B63)</f>
        <v>38234</v>
      </c>
      <c r="C30" s="115">
        <f>SUM(C37,C43,C50:C57,C60:C63)</f>
        <v>40408</v>
      </c>
      <c r="D30" s="115">
        <f t="shared" si="0"/>
        <v>2174</v>
      </c>
      <c r="E30" s="116">
        <f t="shared" si="1"/>
        <v>0.056860386043835254</v>
      </c>
      <c r="F30" s="115">
        <f>SUM(F37,F43,F50:F57,F60:F63)</f>
        <v>35064</v>
      </c>
      <c r="G30" s="115">
        <f t="shared" si="2"/>
        <v>-5344</v>
      </c>
      <c r="H30" s="116">
        <f t="shared" si="3"/>
        <v>-0.08291049850918031</v>
      </c>
      <c r="I30" s="147"/>
    </row>
    <row r="31" spans="1:9" ht="18.75" customHeight="1">
      <c r="A31" s="128" t="s">
        <v>33</v>
      </c>
      <c r="B31" s="113">
        <f>IF(SUM(B32:B34)=SUM(B35:B37),SUM(B35:B37),0)</f>
        <v>21994</v>
      </c>
      <c r="C31" s="113">
        <f>IF(SUM(C32:C34)=SUM(C35:C37),SUM(C35:C37),0)</f>
        <v>26810</v>
      </c>
      <c r="D31" s="113">
        <f t="shared" si="0"/>
        <v>4816</v>
      </c>
      <c r="E31" s="111">
        <f t="shared" si="1"/>
        <v>0.21896880967536592</v>
      </c>
      <c r="F31" s="113">
        <f>IF(SUM(F32:F34)=SUM(F35:F37),SUM(F35:F37),0)</f>
        <v>23792</v>
      </c>
      <c r="G31" s="113">
        <f t="shared" si="2"/>
        <v>-3018</v>
      </c>
      <c r="H31" s="111">
        <f t="shared" si="3"/>
        <v>0.08174956806401745</v>
      </c>
      <c r="I31" s="145"/>
    </row>
    <row r="32" spans="1:9" ht="18.75" customHeight="1">
      <c r="A32" s="129" t="s">
        <v>34</v>
      </c>
      <c r="B32" s="130"/>
      <c r="C32" s="130"/>
      <c r="D32" s="130">
        <f t="shared" si="0"/>
        <v>0</v>
      </c>
      <c r="E32" s="111">
        <f t="shared" si="1"/>
      </c>
      <c r="F32" s="130">
        <f>ROUND(C32*1.13,0)</f>
        <v>0</v>
      </c>
      <c r="G32" s="130">
        <f t="shared" si="2"/>
        <v>0</v>
      </c>
      <c r="H32" s="111">
        <f t="shared" si="3"/>
      </c>
      <c r="I32" s="145"/>
    </row>
    <row r="33" spans="1:9" ht="18.75" customHeight="1">
      <c r="A33" s="129" t="s">
        <v>35</v>
      </c>
      <c r="B33" s="130"/>
      <c r="C33" s="130"/>
      <c r="D33" s="130">
        <f t="shared" si="0"/>
        <v>0</v>
      </c>
      <c r="E33" s="111">
        <f t="shared" si="1"/>
      </c>
      <c r="F33" s="130"/>
      <c r="G33" s="130">
        <f t="shared" si="2"/>
        <v>0</v>
      </c>
      <c r="H33" s="111">
        <f t="shared" si="3"/>
      </c>
      <c r="I33" s="145"/>
    </row>
    <row r="34" spans="1:9" ht="18.75" customHeight="1">
      <c r="A34" s="129" t="s">
        <v>36</v>
      </c>
      <c r="B34" s="113">
        <f>SUM(B35:B37)-B33-B32</f>
        <v>21994</v>
      </c>
      <c r="C34" s="113">
        <f>SUM(C35:C37)-C33-C32</f>
        <v>26810</v>
      </c>
      <c r="D34" s="113">
        <f t="shared" si="0"/>
        <v>4816</v>
      </c>
      <c r="E34" s="111">
        <f t="shared" si="1"/>
        <v>0.21896880967536592</v>
      </c>
      <c r="F34" s="113">
        <f>SUM(F35:F37)-F33-F32</f>
        <v>23792</v>
      </c>
      <c r="G34" s="113">
        <f t="shared" si="2"/>
        <v>-3018</v>
      </c>
      <c r="H34" s="111">
        <f t="shared" si="3"/>
        <v>0.08174956806401745</v>
      </c>
      <c r="I34" s="145"/>
    </row>
    <row r="35" spans="1:9" ht="18.75" customHeight="1">
      <c r="A35" s="131" t="s">
        <v>37</v>
      </c>
      <c r="B35" s="113">
        <v>10997</v>
      </c>
      <c r="C35" s="113">
        <v>13405</v>
      </c>
      <c r="D35" s="113">
        <f t="shared" si="0"/>
        <v>2408</v>
      </c>
      <c r="E35" s="111">
        <f t="shared" si="1"/>
        <v>0.21896880967536592</v>
      </c>
      <c r="F35" s="113">
        <v>11764</v>
      </c>
      <c r="G35" s="113">
        <f t="shared" si="2"/>
        <v>-1641</v>
      </c>
      <c r="H35" s="111">
        <f t="shared" si="3"/>
        <v>0.06974629444393932</v>
      </c>
      <c r="I35" s="145"/>
    </row>
    <row r="36" spans="1:9" ht="18.75" customHeight="1">
      <c r="A36" s="131" t="s">
        <v>38</v>
      </c>
      <c r="B36" s="113">
        <v>257</v>
      </c>
      <c r="C36" s="113"/>
      <c r="D36" s="113">
        <f t="shared" si="0"/>
        <v>-257</v>
      </c>
      <c r="E36" s="111">
        <f t="shared" si="1"/>
        <v>-1</v>
      </c>
      <c r="F36" s="113">
        <v>264</v>
      </c>
      <c r="G36" s="113">
        <f t="shared" si="2"/>
        <v>264</v>
      </c>
      <c r="H36" s="111">
        <f t="shared" si="3"/>
        <v>0.027237354085603016</v>
      </c>
      <c r="I36" s="145"/>
    </row>
    <row r="37" spans="1:9" ht="18.75" customHeight="1">
      <c r="A37" s="131" t="s">
        <v>39</v>
      </c>
      <c r="B37" s="113">
        <v>10740</v>
      </c>
      <c r="C37" s="113">
        <v>13405</v>
      </c>
      <c r="D37" s="113">
        <f t="shared" si="0"/>
        <v>2665</v>
      </c>
      <c r="E37" s="111">
        <f t="shared" si="1"/>
        <v>0.2481378026070764</v>
      </c>
      <c r="F37" s="113">
        <v>11764</v>
      </c>
      <c r="G37" s="113">
        <f t="shared" si="2"/>
        <v>-1641</v>
      </c>
      <c r="H37" s="111">
        <f t="shared" si="3"/>
        <v>0.09534450651769077</v>
      </c>
      <c r="I37" s="145"/>
    </row>
    <row r="38" spans="1:9" s="69" customFormat="1" ht="18.75" customHeight="1">
      <c r="A38" s="132" t="s">
        <v>40</v>
      </c>
      <c r="B38" s="113">
        <v>3</v>
      </c>
      <c r="C38" s="113">
        <v>2</v>
      </c>
      <c r="D38" s="113">
        <f t="shared" si="0"/>
        <v>-1</v>
      </c>
      <c r="E38" s="111">
        <f t="shared" si="1"/>
        <v>-0.33333333333333337</v>
      </c>
      <c r="F38" s="113">
        <v>5</v>
      </c>
      <c r="G38" s="113">
        <f t="shared" si="2"/>
        <v>3</v>
      </c>
      <c r="H38" s="111">
        <f t="shared" si="3"/>
        <v>0.6666666666666667</v>
      </c>
      <c r="I38" s="144"/>
    </row>
    <row r="39" spans="1:9" ht="18.75" customHeight="1">
      <c r="A39" s="133" t="s">
        <v>41</v>
      </c>
      <c r="B39" s="113"/>
      <c r="C39" s="113"/>
      <c r="D39" s="113">
        <f t="shared" si="0"/>
        <v>0</v>
      </c>
      <c r="E39" s="111">
        <f t="shared" si="1"/>
      </c>
      <c r="F39" s="113"/>
      <c r="G39" s="113">
        <f t="shared" si="2"/>
        <v>0</v>
      </c>
      <c r="H39" s="111">
        <f t="shared" si="3"/>
      </c>
      <c r="I39" s="145"/>
    </row>
    <row r="40" spans="1:9" s="69" customFormat="1" ht="18.75" customHeight="1">
      <c r="A40" s="121" t="s">
        <v>42</v>
      </c>
      <c r="B40" s="113">
        <f>SUM(B41:B43)</f>
        <v>3112.5</v>
      </c>
      <c r="C40" s="113">
        <f>SUM(C41:C43)</f>
        <v>3125</v>
      </c>
      <c r="D40" s="113">
        <f aca="true" t="shared" si="5" ref="D40:D68">C40-B40</f>
        <v>12.5</v>
      </c>
      <c r="E40" s="111">
        <f aca="true" t="shared" si="6" ref="E40:E68">IF(B40&lt;&gt;0,C40/B40-1,"")</f>
        <v>0.004016064257028162</v>
      </c>
      <c r="F40" s="113">
        <f>SUM(F41:F43)</f>
        <v>3125</v>
      </c>
      <c r="G40" s="113">
        <f aca="true" t="shared" si="7" ref="G40:G68">F40-C40</f>
        <v>0</v>
      </c>
      <c r="H40" s="111">
        <f aca="true" t="shared" si="8" ref="H40:H68">IF(B40&lt;&gt;0,F40/B40-1,"")</f>
        <v>0.004016064257028162</v>
      </c>
      <c r="I40" s="144"/>
    </row>
    <row r="41" spans="1:9" s="69" customFormat="1" ht="18.75" customHeight="1">
      <c r="A41" s="133" t="s">
        <v>25</v>
      </c>
      <c r="B41" s="113">
        <f>B43/0.16*0.6</f>
        <v>1867.5</v>
      </c>
      <c r="C41" s="113">
        <f>C43/0.16*0.6</f>
        <v>1875</v>
      </c>
      <c r="D41" s="113">
        <f t="shared" si="5"/>
        <v>7.5</v>
      </c>
      <c r="E41" s="111">
        <f t="shared" si="6"/>
        <v>0.004016064257028162</v>
      </c>
      <c r="F41" s="113">
        <f>F43/0.16*0.6</f>
        <v>1875</v>
      </c>
      <c r="G41" s="113">
        <f t="shared" si="7"/>
        <v>0</v>
      </c>
      <c r="H41" s="111">
        <f t="shared" si="8"/>
        <v>0.004016064257028162</v>
      </c>
      <c r="I41" s="144"/>
    </row>
    <row r="42" spans="1:9" s="69" customFormat="1" ht="18.75" customHeight="1">
      <c r="A42" s="133" t="s">
        <v>26</v>
      </c>
      <c r="B42" s="113">
        <f>B43/0.16*0.24</f>
        <v>747</v>
      </c>
      <c r="C42" s="113">
        <f>C43/0.16*0.24</f>
        <v>750</v>
      </c>
      <c r="D42" s="113">
        <f t="shared" si="5"/>
        <v>3</v>
      </c>
      <c r="E42" s="111">
        <f t="shared" si="6"/>
        <v>0.004016064257028162</v>
      </c>
      <c r="F42" s="113">
        <f>F43/0.16*0.24</f>
        <v>750</v>
      </c>
      <c r="G42" s="113">
        <f t="shared" si="7"/>
        <v>0</v>
      </c>
      <c r="H42" s="111">
        <f t="shared" si="8"/>
        <v>0.004016064257028162</v>
      </c>
      <c r="I42" s="144"/>
    </row>
    <row r="43" spans="1:9" s="69" customFormat="1" ht="18.75" customHeight="1">
      <c r="A43" s="133" t="s">
        <v>43</v>
      </c>
      <c r="B43" s="113">
        <v>498</v>
      </c>
      <c r="C43" s="113">
        <v>500</v>
      </c>
      <c r="D43" s="113">
        <f t="shared" si="5"/>
        <v>2</v>
      </c>
      <c r="E43" s="111">
        <f t="shared" si="6"/>
        <v>0.004016064257028162</v>
      </c>
      <c r="F43" s="134">
        <v>500</v>
      </c>
      <c r="G43" s="134">
        <f t="shared" si="7"/>
        <v>0</v>
      </c>
      <c r="H43" s="111">
        <f t="shared" si="8"/>
        <v>0.004016064257028162</v>
      </c>
      <c r="I43" s="144"/>
    </row>
    <row r="44" spans="1:9" ht="18.75" customHeight="1">
      <c r="A44" s="135" t="s">
        <v>44</v>
      </c>
      <c r="B44" s="113">
        <f>SUM(B45:B46)</f>
        <v>0</v>
      </c>
      <c r="C44" s="113">
        <f>SUM(C45:C46)</f>
        <v>0</v>
      </c>
      <c r="D44" s="113">
        <f t="shared" si="5"/>
        <v>0</v>
      </c>
      <c r="E44" s="111">
        <f t="shared" si="6"/>
      </c>
      <c r="F44" s="113">
        <f>SUM(F45:F46)</f>
        <v>0</v>
      </c>
      <c r="G44" s="113">
        <f t="shared" si="7"/>
        <v>0</v>
      </c>
      <c r="H44" s="111">
        <f t="shared" si="8"/>
      </c>
      <c r="I44" s="145"/>
    </row>
    <row r="45" spans="1:9" ht="18.75" customHeight="1">
      <c r="A45" s="129" t="s">
        <v>25</v>
      </c>
      <c r="B45" s="113"/>
      <c r="C45" s="113"/>
      <c r="D45" s="113">
        <f t="shared" si="5"/>
        <v>0</v>
      </c>
      <c r="E45" s="111">
        <f t="shared" si="6"/>
      </c>
      <c r="F45" s="113"/>
      <c r="G45" s="113">
        <f t="shared" si="7"/>
        <v>0</v>
      </c>
      <c r="H45" s="111">
        <f t="shared" si="8"/>
      </c>
      <c r="I45" s="145"/>
    </row>
    <row r="46" spans="1:9" ht="18.75" customHeight="1">
      <c r="A46" s="129" t="s">
        <v>45</v>
      </c>
      <c r="B46" s="113"/>
      <c r="C46" s="113"/>
      <c r="D46" s="113">
        <f t="shared" si="5"/>
        <v>0</v>
      </c>
      <c r="E46" s="111">
        <f t="shared" si="6"/>
      </c>
      <c r="F46" s="113"/>
      <c r="G46" s="113">
        <f t="shared" si="7"/>
        <v>0</v>
      </c>
      <c r="H46" s="111">
        <f t="shared" si="8"/>
      </c>
      <c r="I46" s="145"/>
    </row>
    <row r="47" spans="1:9" ht="18.75" customHeight="1">
      <c r="A47" s="121" t="s">
        <v>46</v>
      </c>
      <c r="B47" s="113">
        <f>SUM(B48:B50)</f>
        <v>3987.5</v>
      </c>
      <c r="C47" s="113">
        <f>SUM(C48:C50)</f>
        <v>4062.5</v>
      </c>
      <c r="D47" s="113">
        <f t="shared" si="5"/>
        <v>75</v>
      </c>
      <c r="E47" s="111">
        <f t="shared" si="6"/>
        <v>0.018808777429467183</v>
      </c>
      <c r="F47" s="113">
        <f>SUM(F48:F50)</f>
        <v>2187.5</v>
      </c>
      <c r="G47" s="113">
        <f t="shared" si="7"/>
        <v>-1875</v>
      </c>
      <c r="H47" s="111">
        <f t="shared" si="8"/>
        <v>-0.45141065830721006</v>
      </c>
      <c r="I47" s="74"/>
    </row>
    <row r="48" spans="1:9" ht="18.75" customHeight="1">
      <c r="A48" s="133" t="s">
        <v>25</v>
      </c>
      <c r="B48" s="113">
        <f>B50/0.16*0.6</f>
        <v>2392.5</v>
      </c>
      <c r="C48" s="113">
        <f>C50/0.16*0.6</f>
        <v>2437.5</v>
      </c>
      <c r="D48" s="113">
        <f t="shared" si="5"/>
        <v>45</v>
      </c>
      <c r="E48" s="111">
        <f t="shared" si="6"/>
        <v>0.018808777429467183</v>
      </c>
      <c r="F48" s="113">
        <f>F50/0.16*0.6</f>
        <v>1312.5</v>
      </c>
      <c r="G48" s="113">
        <f t="shared" si="7"/>
        <v>-1125</v>
      </c>
      <c r="H48" s="111">
        <f t="shared" si="8"/>
        <v>-0.45141065830721006</v>
      </c>
      <c r="I48" s="74"/>
    </row>
    <row r="49" spans="1:9" ht="18.75" customHeight="1">
      <c r="A49" s="133" t="s">
        <v>26</v>
      </c>
      <c r="B49" s="113">
        <f>B50/0.16*0.24</f>
        <v>957</v>
      </c>
      <c r="C49" s="113">
        <f>C50/0.16*0.24</f>
        <v>975</v>
      </c>
      <c r="D49" s="113">
        <f t="shared" si="5"/>
        <v>18</v>
      </c>
      <c r="E49" s="111">
        <f t="shared" si="6"/>
        <v>0.018808777429467183</v>
      </c>
      <c r="F49" s="113">
        <f>F50/0.16*0.24</f>
        <v>525</v>
      </c>
      <c r="G49" s="113">
        <f t="shared" si="7"/>
        <v>-450</v>
      </c>
      <c r="H49" s="111">
        <f t="shared" si="8"/>
        <v>-0.45141065830721006</v>
      </c>
      <c r="I49" s="74"/>
    </row>
    <row r="50" spans="1:9" ht="18.75" customHeight="1">
      <c r="A50" s="133" t="s">
        <v>43</v>
      </c>
      <c r="B50" s="113">
        <v>638</v>
      </c>
      <c r="C50" s="113">
        <v>650</v>
      </c>
      <c r="D50" s="113">
        <f t="shared" si="5"/>
        <v>12</v>
      </c>
      <c r="E50" s="111">
        <f t="shared" si="6"/>
        <v>0.018808777429467183</v>
      </c>
      <c r="F50" s="134">
        <v>350</v>
      </c>
      <c r="G50" s="134">
        <f t="shared" si="7"/>
        <v>-300</v>
      </c>
      <c r="H50" s="111">
        <f t="shared" si="8"/>
        <v>-0.45141065830721006</v>
      </c>
      <c r="I50" s="74"/>
    </row>
    <row r="51" spans="1:9" ht="21" customHeight="1">
      <c r="A51" s="121" t="s">
        <v>47</v>
      </c>
      <c r="B51" s="113">
        <v>272</v>
      </c>
      <c r="C51" s="113">
        <v>477</v>
      </c>
      <c r="D51" s="113">
        <f t="shared" si="5"/>
        <v>205</v>
      </c>
      <c r="E51" s="111">
        <f t="shared" si="6"/>
        <v>0.7536764705882353</v>
      </c>
      <c r="F51" s="134">
        <v>240</v>
      </c>
      <c r="G51" s="134">
        <f t="shared" si="7"/>
        <v>-237</v>
      </c>
      <c r="H51" s="111">
        <f t="shared" si="8"/>
        <v>-0.11764705882352944</v>
      </c>
      <c r="I51" s="141"/>
    </row>
    <row r="52" spans="1:9" ht="18.75" customHeight="1">
      <c r="A52" s="135" t="s">
        <v>48</v>
      </c>
      <c r="B52" s="113">
        <v>1171</v>
      </c>
      <c r="C52" s="113">
        <v>1180</v>
      </c>
      <c r="D52" s="113">
        <f t="shared" si="5"/>
        <v>9</v>
      </c>
      <c r="E52" s="111">
        <f t="shared" si="6"/>
        <v>0.0076857386848847575</v>
      </c>
      <c r="F52" s="134">
        <v>750</v>
      </c>
      <c r="G52" s="134">
        <f t="shared" si="7"/>
        <v>-430</v>
      </c>
      <c r="H52" s="111">
        <f t="shared" si="8"/>
        <v>-0.35952177625960713</v>
      </c>
      <c r="I52" s="148"/>
    </row>
    <row r="53" spans="1:9" ht="18.75" customHeight="1">
      <c r="A53" s="135" t="s">
        <v>49</v>
      </c>
      <c r="B53" s="113">
        <v>823</v>
      </c>
      <c r="C53" s="113">
        <v>900</v>
      </c>
      <c r="D53" s="113">
        <f t="shared" si="5"/>
        <v>77</v>
      </c>
      <c r="E53" s="111">
        <f t="shared" si="6"/>
        <v>0.09356014580801952</v>
      </c>
      <c r="F53" s="113">
        <v>620</v>
      </c>
      <c r="G53" s="113">
        <f t="shared" si="7"/>
        <v>-280</v>
      </c>
      <c r="H53" s="111">
        <f t="shared" si="8"/>
        <v>-0.24665856622114213</v>
      </c>
      <c r="I53" s="74"/>
    </row>
    <row r="54" spans="1:9" ht="18.75" customHeight="1">
      <c r="A54" s="135" t="s">
        <v>50</v>
      </c>
      <c r="B54" s="113">
        <v>483</v>
      </c>
      <c r="C54" s="113">
        <v>490</v>
      </c>
      <c r="D54" s="113">
        <f t="shared" si="5"/>
        <v>7</v>
      </c>
      <c r="E54" s="111">
        <f t="shared" si="6"/>
        <v>0.01449275362318847</v>
      </c>
      <c r="F54" s="134">
        <v>260</v>
      </c>
      <c r="G54" s="134">
        <f t="shared" si="7"/>
        <v>-230</v>
      </c>
      <c r="H54" s="111">
        <f t="shared" si="8"/>
        <v>-0.4616977225672878</v>
      </c>
      <c r="I54" s="74"/>
    </row>
    <row r="55" spans="1:9" ht="18.75" customHeight="1">
      <c r="A55" s="135" t="s">
        <v>51</v>
      </c>
      <c r="B55" s="113">
        <v>3031</v>
      </c>
      <c r="C55" s="113">
        <v>3050</v>
      </c>
      <c r="D55" s="113">
        <f t="shared" si="5"/>
        <v>19</v>
      </c>
      <c r="E55" s="111">
        <f t="shared" si="6"/>
        <v>0.006268558231606658</v>
      </c>
      <c r="F55" s="113">
        <v>760</v>
      </c>
      <c r="G55" s="113">
        <f t="shared" si="7"/>
        <v>-2290</v>
      </c>
      <c r="H55" s="111">
        <f t="shared" si="8"/>
        <v>-0.7492576707357308</v>
      </c>
      <c r="I55" s="74"/>
    </row>
    <row r="56" spans="1:9" ht="18.75" customHeight="1">
      <c r="A56" s="135" t="s">
        <v>52</v>
      </c>
      <c r="B56" s="113">
        <v>1672</v>
      </c>
      <c r="C56" s="113">
        <v>1406</v>
      </c>
      <c r="D56" s="113">
        <f t="shared" si="5"/>
        <v>-266</v>
      </c>
      <c r="E56" s="111">
        <f t="shared" si="6"/>
        <v>-0.15909090909090906</v>
      </c>
      <c r="F56" s="113">
        <v>10500</v>
      </c>
      <c r="G56" s="113">
        <f t="shared" si="7"/>
        <v>9094</v>
      </c>
      <c r="H56" s="111">
        <f t="shared" si="8"/>
        <v>5.279904306220096</v>
      </c>
      <c r="I56" s="74"/>
    </row>
    <row r="57" spans="1:9" s="69" customFormat="1" ht="18.75" customHeight="1">
      <c r="A57" s="135" t="s">
        <v>53</v>
      </c>
      <c r="B57" s="113">
        <v>740</v>
      </c>
      <c r="C57" s="113">
        <v>760</v>
      </c>
      <c r="D57" s="113">
        <f t="shared" si="5"/>
        <v>20</v>
      </c>
      <c r="E57" s="111">
        <f t="shared" si="6"/>
        <v>0.027027027027026973</v>
      </c>
      <c r="F57" s="134">
        <v>580</v>
      </c>
      <c r="G57" s="134">
        <f t="shared" si="7"/>
        <v>-180</v>
      </c>
      <c r="H57" s="111">
        <f t="shared" si="8"/>
        <v>-0.21621621621621623</v>
      </c>
      <c r="I57" s="76"/>
    </row>
    <row r="58" spans="1:9" ht="18.75" customHeight="1">
      <c r="A58" s="135" t="s">
        <v>54</v>
      </c>
      <c r="B58" s="113">
        <f>SUM(B59:B60)</f>
        <v>2835.714285714286</v>
      </c>
      <c r="C58" s="113">
        <f>SUM(C59:C60)</f>
        <v>12985.714285714286</v>
      </c>
      <c r="D58" s="113">
        <f t="shared" si="5"/>
        <v>10150</v>
      </c>
      <c r="E58" s="111">
        <f t="shared" si="6"/>
        <v>3.579345088161209</v>
      </c>
      <c r="F58" s="113">
        <f>SUM(F59:F60)</f>
        <v>642.8571428571429</v>
      </c>
      <c r="G58" s="113">
        <f t="shared" si="7"/>
        <v>-12342.857142857143</v>
      </c>
      <c r="H58" s="111">
        <f t="shared" si="8"/>
        <v>-0.7732997481108312</v>
      </c>
      <c r="I58" s="74"/>
    </row>
    <row r="59" spans="1:9" ht="18.75" customHeight="1">
      <c r="A59" s="136" t="s">
        <v>55</v>
      </c>
      <c r="B59" s="113">
        <f>B60/0.7*0.3</f>
        <v>850.7142857142857</v>
      </c>
      <c r="C59" s="113">
        <f>C60/0.7*0.3</f>
        <v>3895.714285714286</v>
      </c>
      <c r="D59" s="113">
        <f t="shared" si="5"/>
        <v>3045</v>
      </c>
      <c r="E59" s="111">
        <f t="shared" si="6"/>
        <v>3.579345088161209</v>
      </c>
      <c r="F59" s="113">
        <f>F60/0.7*0.3</f>
        <v>192.85714285714286</v>
      </c>
      <c r="G59" s="113">
        <f t="shared" si="7"/>
        <v>-3702.857142857143</v>
      </c>
      <c r="H59" s="111">
        <f t="shared" si="8"/>
        <v>-0.7732997481108312</v>
      </c>
      <c r="I59" s="74"/>
    </row>
    <row r="60" spans="1:9" s="69" customFormat="1" ht="18.75" customHeight="1">
      <c r="A60" s="137" t="s">
        <v>56</v>
      </c>
      <c r="B60" s="113">
        <v>1985</v>
      </c>
      <c r="C60" s="113">
        <v>9090</v>
      </c>
      <c r="D60" s="113">
        <f t="shared" si="5"/>
        <v>7105</v>
      </c>
      <c r="E60" s="111">
        <f t="shared" si="6"/>
        <v>3.579345088161209</v>
      </c>
      <c r="F60" s="113">
        <v>450</v>
      </c>
      <c r="G60" s="113">
        <f t="shared" si="7"/>
        <v>-8640</v>
      </c>
      <c r="H60" s="111">
        <f t="shared" si="8"/>
        <v>-0.7732997481108312</v>
      </c>
      <c r="I60" s="76"/>
    </row>
    <row r="61" spans="1:9" ht="18.75" customHeight="1">
      <c r="A61" s="135" t="s">
        <v>57</v>
      </c>
      <c r="B61" s="113">
        <v>9801</v>
      </c>
      <c r="C61" s="113">
        <v>2170</v>
      </c>
      <c r="D61" s="113">
        <f t="shared" si="5"/>
        <v>-7631</v>
      </c>
      <c r="E61" s="111">
        <f t="shared" si="6"/>
        <v>-0.7785940210182635</v>
      </c>
      <c r="F61" s="113">
        <v>1650</v>
      </c>
      <c r="G61" s="113">
        <f t="shared" si="7"/>
        <v>-520</v>
      </c>
      <c r="H61" s="111">
        <f t="shared" si="8"/>
        <v>-0.8316498316498316</v>
      </c>
      <c r="I61" s="74"/>
    </row>
    <row r="62" spans="1:9" ht="18.75" customHeight="1">
      <c r="A62" s="135" t="s">
        <v>58</v>
      </c>
      <c r="B62" s="113">
        <v>6349</v>
      </c>
      <c r="C62" s="113">
        <v>6300</v>
      </c>
      <c r="D62" s="113">
        <f t="shared" si="5"/>
        <v>-49</v>
      </c>
      <c r="E62" s="111">
        <f t="shared" si="6"/>
        <v>-0.007717750826901848</v>
      </c>
      <c r="F62" s="113">
        <v>6560</v>
      </c>
      <c r="G62" s="113">
        <f t="shared" si="7"/>
        <v>260</v>
      </c>
      <c r="H62" s="111">
        <f t="shared" si="8"/>
        <v>0.03323358009135302</v>
      </c>
      <c r="I62" s="74"/>
    </row>
    <row r="63" spans="1:9" ht="18.75" customHeight="1">
      <c r="A63" s="135" t="s">
        <v>59</v>
      </c>
      <c r="B63" s="113">
        <v>31</v>
      </c>
      <c r="C63" s="113">
        <v>30</v>
      </c>
      <c r="D63" s="113">
        <f t="shared" si="5"/>
        <v>-1</v>
      </c>
      <c r="E63" s="111">
        <f t="shared" si="6"/>
        <v>-0.032258064516129004</v>
      </c>
      <c r="F63" s="134">
        <v>80</v>
      </c>
      <c r="G63" s="134">
        <f t="shared" si="7"/>
        <v>50</v>
      </c>
      <c r="H63" s="111">
        <f t="shared" si="8"/>
        <v>1.5806451612903225</v>
      </c>
      <c r="I63" s="141"/>
    </row>
    <row r="64" spans="1:9" ht="18.75" customHeight="1">
      <c r="A64" s="127" t="s">
        <v>60</v>
      </c>
      <c r="B64" s="115">
        <f>SUM(B67:B71)</f>
        <v>18853</v>
      </c>
      <c r="C64" s="115">
        <f>SUM(C67:C71)</f>
        <v>19182</v>
      </c>
      <c r="D64" s="115">
        <f t="shared" si="5"/>
        <v>329</v>
      </c>
      <c r="E64" s="116">
        <f t="shared" si="6"/>
        <v>0.01745080358563622</v>
      </c>
      <c r="F64" s="115">
        <f>SUM(F67:F71)</f>
        <v>19899</v>
      </c>
      <c r="G64" s="115">
        <f t="shared" si="7"/>
        <v>717</v>
      </c>
      <c r="H64" s="116">
        <f t="shared" si="8"/>
        <v>0.055481886171961925</v>
      </c>
      <c r="I64" s="149" t="s">
        <v>61</v>
      </c>
    </row>
    <row r="65" spans="1:9" ht="18.75" customHeight="1">
      <c r="A65" s="128" t="s">
        <v>62</v>
      </c>
      <c r="B65" s="113">
        <f>SUM(B66:B67)</f>
        <v>700</v>
      </c>
      <c r="C65" s="113">
        <f>SUM(C66:C67)</f>
        <v>690</v>
      </c>
      <c r="D65" s="113">
        <f t="shared" si="5"/>
        <v>-10</v>
      </c>
      <c r="E65" s="111">
        <f t="shared" si="6"/>
        <v>-0.014285714285714235</v>
      </c>
      <c r="F65" s="113">
        <f>SUM(F66:F67)</f>
        <v>500</v>
      </c>
      <c r="G65" s="113">
        <f t="shared" si="7"/>
        <v>-190</v>
      </c>
      <c r="H65" s="111">
        <f t="shared" si="8"/>
        <v>-0.2857142857142857</v>
      </c>
      <c r="I65" s="149"/>
    </row>
    <row r="66" spans="1:9" ht="18.75" customHeight="1">
      <c r="A66" s="128" t="s">
        <v>63</v>
      </c>
      <c r="B66" s="113"/>
      <c r="C66" s="113"/>
      <c r="D66" s="113">
        <f t="shared" si="5"/>
        <v>0</v>
      </c>
      <c r="E66" s="111">
        <f t="shared" si="6"/>
      </c>
      <c r="F66" s="113"/>
      <c r="G66" s="113">
        <f t="shared" si="7"/>
        <v>0</v>
      </c>
      <c r="H66" s="111">
        <f t="shared" si="8"/>
      </c>
      <c r="I66" s="149"/>
    </row>
    <row r="67" spans="1:9" ht="18.75" customHeight="1">
      <c r="A67" s="128" t="s">
        <v>64</v>
      </c>
      <c r="B67" s="113">
        <v>700</v>
      </c>
      <c r="C67" s="113">
        <v>690</v>
      </c>
      <c r="D67" s="113">
        <f t="shared" si="5"/>
        <v>-10</v>
      </c>
      <c r="E67" s="111">
        <f t="shared" si="6"/>
        <v>-0.014285714285714235</v>
      </c>
      <c r="F67" s="113">
        <v>500</v>
      </c>
      <c r="G67" s="113">
        <f t="shared" si="7"/>
        <v>-190</v>
      </c>
      <c r="H67" s="111">
        <f t="shared" si="8"/>
        <v>-0.2857142857142857</v>
      </c>
      <c r="I67" s="149"/>
    </row>
    <row r="68" spans="1:9" ht="18.75" customHeight="1">
      <c r="A68" s="128" t="s">
        <v>65</v>
      </c>
      <c r="B68" s="113">
        <v>182</v>
      </c>
      <c r="C68" s="113">
        <v>145</v>
      </c>
      <c r="D68" s="113">
        <f t="shared" si="5"/>
        <v>-37</v>
      </c>
      <c r="E68" s="111">
        <f t="shared" si="6"/>
        <v>-0.20329670329670335</v>
      </c>
      <c r="F68" s="113">
        <v>184</v>
      </c>
      <c r="G68" s="113">
        <f t="shared" si="7"/>
        <v>39</v>
      </c>
      <c r="H68" s="111">
        <f t="shared" si="8"/>
        <v>0.01098901098901095</v>
      </c>
      <c r="I68" s="149"/>
    </row>
    <row r="69" spans="1:9" ht="18.75" customHeight="1">
      <c r="A69" s="128" t="s">
        <v>66</v>
      </c>
      <c r="B69" s="113">
        <v>1</v>
      </c>
      <c r="C69" s="113"/>
      <c r="D69" s="113"/>
      <c r="E69" s="111"/>
      <c r="F69" s="113"/>
      <c r="G69" s="113"/>
      <c r="H69" s="111"/>
      <c r="I69" s="149"/>
    </row>
    <row r="70" spans="1:9" ht="18.75" customHeight="1">
      <c r="A70" s="128" t="s">
        <v>67</v>
      </c>
      <c r="B70" s="113">
        <v>550</v>
      </c>
      <c r="C70" s="113">
        <v>200</v>
      </c>
      <c r="D70" s="113"/>
      <c r="E70" s="111"/>
      <c r="F70" s="113">
        <v>2509</v>
      </c>
      <c r="G70" s="113"/>
      <c r="H70" s="111"/>
      <c r="I70" s="149"/>
    </row>
    <row r="71" spans="1:9" ht="18.75" customHeight="1">
      <c r="A71" s="128" t="s">
        <v>68</v>
      </c>
      <c r="B71" s="113">
        <v>17420</v>
      </c>
      <c r="C71" s="113">
        <v>18147</v>
      </c>
      <c r="D71" s="113">
        <f>C71-B71</f>
        <v>727</v>
      </c>
      <c r="E71" s="111">
        <f>IF(B71&lt;&gt;0,C71/B71-1,"")</f>
        <v>0.04173363949483355</v>
      </c>
      <c r="F71" s="113">
        <v>16706</v>
      </c>
      <c r="G71" s="113">
        <f>F71-C71</f>
        <v>-1441</v>
      </c>
      <c r="H71" s="111">
        <f aca="true" t="shared" si="9" ref="H71:H79">IF(B71&lt;&gt;0,F71/B71-1,"")</f>
        <v>-0.0409873708381171</v>
      </c>
      <c r="I71" s="149"/>
    </row>
    <row r="72" spans="1:9" ht="18.75" customHeight="1">
      <c r="A72" s="150" t="s">
        <v>69</v>
      </c>
      <c r="B72" s="115">
        <f>B73</f>
        <v>5449</v>
      </c>
      <c r="C72" s="115">
        <f>C73</f>
        <v>4448</v>
      </c>
      <c r="D72" s="115">
        <f>C72-B72</f>
        <v>-1001</v>
      </c>
      <c r="E72" s="116">
        <f>IF(B72&lt;&gt;0,C72/B72-1,"")</f>
        <v>-0.18370343182235271</v>
      </c>
      <c r="F72" s="115">
        <f>F73</f>
        <v>9075</v>
      </c>
      <c r="G72" s="115">
        <f>F72-C72</f>
        <v>4627</v>
      </c>
      <c r="H72" s="116">
        <f t="shared" si="9"/>
        <v>0.6654432005872637</v>
      </c>
      <c r="I72" s="149"/>
    </row>
    <row r="73" spans="1:9" ht="18.75" customHeight="1">
      <c r="A73" s="151" t="s">
        <v>70</v>
      </c>
      <c r="B73" s="115">
        <f>SUM(B74,B80:B85)</f>
        <v>5449</v>
      </c>
      <c r="C73" s="115">
        <f>SUM(C74,C80:C85)</f>
        <v>4448</v>
      </c>
      <c r="D73" s="115">
        <f>C73-B73</f>
        <v>-1001</v>
      </c>
      <c r="E73" s="116">
        <f>IF(B73&lt;&gt;0,C73/B73-1,"")</f>
        <v>-0.18370343182235271</v>
      </c>
      <c r="F73" s="115">
        <f>SUM(F74,F80:F85)</f>
        <v>9075</v>
      </c>
      <c r="G73" s="115">
        <f>F73-C73</f>
        <v>4627</v>
      </c>
      <c r="H73" s="116">
        <f t="shared" si="9"/>
        <v>0.6654432005872637</v>
      </c>
      <c r="I73" s="149"/>
    </row>
    <row r="74" spans="1:9" ht="18.75" customHeight="1">
      <c r="A74" s="129" t="s">
        <v>71</v>
      </c>
      <c r="B74" s="113">
        <f>SUM(B75:B78)</f>
        <v>1350</v>
      </c>
      <c r="C74" s="113">
        <f>SUM(C75:C78)</f>
        <v>1160</v>
      </c>
      <c r="D74" s="113">
        <f aca="true" t="shared" si="10" ref="D74:D103">C74-B74</f>
        <v>-190</v>
      </c>
      <c r="E74" s="111">
        <f aca="true" t="shared" si="11" ref="E74:E103">IF(B74&lt;&gt;0,C74/B74-1,"")</f>
        <v>-0.14074074074074072</v>
      </c>
      <c r="F74" s="113">
        <f>SUM(F75:F78)</f>
        <v>5201</v>
      </c>
      <c r="G74" s="113">
        <f aca="true" t="shared" si="12" ref="G74:G103">F74-C74</f>
        <v>4041</v>
      </c>
      <c r="H74" s="111">
        <f t="shared" si="9"/>
        <v>2.852592592592593</v>
      </c>
      <c r="I74" s="162"/>
    </row>
    <row r="75" spans="1:9" ht="18.75" customHeight="1">
      <c r="A75" s="152" t="s">
        <v>72</v>
      </c>
      <c r="B75" s="113">
        <v>0</v>
      </c>
      <c r="C75" s="113"/>
      <c r="D75" s="113">
        <f t="shared" si="10"/>
        <v>0</v>
      </c>
      <c r="E75" s="111">
        <f t="shared" si="11"/>
      </c>
      <c r="F75" s="113"/>
      <c r="G75" s="113">
        <f t="shared" si="12"/>
        <v>0</v>
      </c>
      <c r="H75" s="111">
        <f t="shared" si="9"/>
      </c>
      <c r="I75" s="163"/>
    </row>
    <row r="76" spans="1:9" ht="18.75" customHeight="1">
      <c r="A76" s="152" t="s">
        <v>73</v>
      </c>
      <c r="B76" s="113">
        <v>0</v>
      </c>
      <c r="C76" s="113"/>
      <c r="D76" s="113">
        <f t="shared" si="10"/>
        <v>0</v>
      </c>
      <c r="E76" s="111">
        <f t="shared" si="11"/>
      </c>
      <c r="F76" s="113"/>
      <c r="G76" s="113">
        <f t="shared" si="12"/>
        <v>0</v>
      </c>
      <c r="H76" s="111">
        <f t="shared" si="9"/>
      </c>
      <c r="I76" s="163"/>
    </row>
    <row r="77" spans="1:9" ht="18.75" customHeight="1">
      <c r="A77" s="152" t="s">
        <v>74</v>
      </c>
      <c r="B77" s="113">
        <v>1299</v>
      </c>
      <c r="C77" s="113">
        <v>1100</v>
      </c>
      <c r="D77" s="113">
        <f t="shared" si="10"/>
        <v>-199</v>
      </c>
      <c r="E77" s="111">
        <f t="shared" si="11"/>
        <v>-0.1531947652040031</v>
      </c>
      <c r="F77" s="113">
        <v>5176</v>
      </c>
      <c r="G77" s="113">
        <f t="shared" si="12"/>
        <v>4076</v>
      </c>
      <c r="H77" s="111">
        <f t="shared" si="9"/>
        <v>2.9846035411855274</v>
      </c>
      <c r="I77" s="163"/>
    </row>
    <row r="78" spans="1:9" ht="18.75" customHeight="1">
      <c r="A78" s="153" t="s">
        <v>75</v>
      </c>
      <c r="B78" s="113">
        <f>SUM(B79:B79)</f>
        <v>51</v>
      </c>
      <c r="C78" s="113">
        <f>SUM(C79:C79)</f>
        <v>60</v>
      </c>
      <c r="D78" s="113">
        <f t="shared" si="10"/>
        <v>9</v>
      </c>
      <c r="E78" s="111">
        <f t="shared" si="11"/>
        <v>0.17647058823529416</v>
      </c>
      <c r="F78" s="113">
        <f>SUM(F79:F79)</f>
        <v>25</v>
      </c>
      <c r="G78" s="113">
        <f t="shared" si="12"/>
        <v>-35</v>
      </c>
      <c r="H78" s="111">
        <f t="shared" si="9"/>
        <v>-0.5098039215686274</v>
      </c>
      <c r="I78" s="163"/>
    </row>
    <row r="79" spans="1:9" ht="18.75" customHeight="1">
      <c r="A79" s="152" t="s">
        <v>76</v>
      </c>
      <c r="B79" s="113">
        <v>51</v>
      </c>
      <c r="C79" s="113">
        <v>60</v>
      </c>
      <c r="D79" s="113">
        <f t="shared" si="10"/>
        <v>9</v>
      </c>
      <c r="E79" s="111">
        <f t="shared" si="11"/>
        <v>0.17647058823529416</v>
      </c>
      <c r="F79" s="113">
        <v>25</v>
      </c>
      <c r="G79" s="113">
        <f t="shared" si="12"/>
        <v>-35</v>
      </c>
      <c r="H79" s="111">
        <f t="shared" si="9"/>
        <v>-0.5098039215686274</v>
      </c>
      <c r="I79" s="163"/>
    </row>
    <row r="80" spans="1:9" ht="18.75" customHeight="1">
      <c r="A80" s="129" t="s">
        <v>77</v>
      </c>
      <c r="B80" s="113">
        <v>739</v>
      </c>
      <c r="C80" s="113">
        <v>405</v>
      </c>
      <c r="D80" s="113">
        <f t="shared" si="10"/>
        <v>-334</v>
      </c>
      <c r="E80" s="111">
        <f t="shared" si="11"/>
        <v>-0.4519621109607578</v>
      </c>
      <c r="F80" s="113">
        <v>1309</v>
      </c>
      <c r="G80" s="113">
        <f t="shared" si="12"/>
        <v>904</v>
      </c>
      <c r="H80" s="111">
        <f aca="true" t="shared" si="13" ref="H80:H103">IF(B80&lt;&gt;0,F80/B80-1,"")</f>
        <v>0.7713125845737483</v>
      </c>
      <c r="I80" s="164"/>
    </row>
    <row r="81" spans="1:9" ht="18.75" customHeight="1">
      <c r="A81" s="133" t="s">
        <v>66</v>
      </c>
      <c r="B81" s="113">
        <v>1941</v>
      </c>
      <c r="C81" s="113">
        <v>2109</v>
      </c>
      <c r="D81" s="113">
        <f t="shared" si="10"/>
        <v>168</v>
      </c>
      <c r="E81" s="111">
        <f t="shared" si="11"/>
        <v>0.08655332302936625</v>
      </c>
      <c r="F81" s="113">
        <v>1404</v>
      </c>
      <c r="G81" s="113">
        <f t="shared" si="12"/>
        <v>-705</v>
      </c>
      <c r="H81" s="111">
        <f t="shared" si="13"/>
        <v>-0.27666151468315303</v>
      </c>
      <c r="I81" s="163"/>
    </row>
    <row r="82" spans="1:9" ht="18.75" customHeight="1">
      <c r="A82" s="129" t="s">
        <v>78</v>
      </c>
      <c r="B82" s="154">
        <v>0</v>
      </c>
      <c r="C82" s="113">
        <v>0</v>
      </c>
      <c r="D82" s="113">
        <f t="shared" si="10"/>
        <v>0</v>
      </c>
      <c r="E82" s="111">
        <f t="shared" si="11"/>
      </c>
      <c r="F82" s="113">
        <v>0</v>
      </c>
      <c r="G82" s="113">
        <f t="shared" si="12"/>
        <v>0</v>
      </c>
      <c r="H82" s="111">
        <f t="shared" si="13"/>
      </c>
      <c r="I82" s="163"/>
    </row>
    <row r="83" spans="1:9" ht="21" customHeight="1">
      <c r="A83" s="133" t="s">
        <v>79</v>
      </c>
      <c r="B83" s="113">
        <v>613</v>
      </c>
      <c r="C83" s="113"/>
      <c r="D83" s="113">
        <f t="shared" si="10"/>
        <v>-613</v>
      </c>
      <c r="E83" s="111">
        <f t="shared" si="11"/>
        <v>-1</v>
      </c>
      <c r="F83" s="113">
        <v>555</v>
      </c>
      <c r="G83" s="113">
        <f t="shared" si="12"/>
        <v>555</v>
      </c>
      <c r="H83" s="111">
        <f t="shared" si="13"/>
        <v>-0.09461663947797716</v>
      </c>
      <c r="I83" s="165"/>
    </row>
    <row r="84" spans="1:9" ht="18.75" customHeight="1">
      <c r="A84" s="133" t="s">
        <v>80</v>
      </c>
      <c r="B84" s="113">
        <v>639</v>
      </c>
      <c r="C84" s="113">
        <v>671</v>
      </c>
      <c r="D84" s="113">
        <f t="shared" si="10"/>
        <v>32</v>
      </c>
      <c r="E84" s="111">
        <f t="shared" si="11"/>
        <v>0.05007824726134591</v>
      </c>
      <c r="F84" s="113">
        <v>604</v>
      </c>
      <c r="G84" s="113">
        <f t="shared" si="12"/>
        <v>-67</v>
      </c>
      <c r="H84" s="111">
        <f t="shared" si="13"/>
        <v>-0.05477308294209704</v>
      </c>
      <c r="I84" s="163"/>
    </row>
    <row r="85" spans="1:9" ht="18.75" customHeight="1">
      <c r="A85" s="129" t="s">
        <v>81</v>
      </c>
      <c r="B85" s="113">
        <v>167</v>
      </c>
      <c r="C85" s="113">
        <v>103</v>
      </c>
      <c r="D85" s="113">
        <f t="shared" si="10"/>
        <v>-64</v>
      </c>
      <c r="E85" s="111">
        <f t="shared" si="11"/>
        <v>-0.38323353293413176</v>
      </c>
      <c r="F85" s="113">
        <v>2</v>
      </c>
      <c r="G85" s="113">
        <f t="shared" si="12"/>
        <v>-101</v>
      </c>
      <c r="H85" s="111">
        <f t="shared" si="13"/>
        <v>-0.9880239520958084</v>
      </c>
      <c r="I85" s="163"/>
    </row>
    <row r="86" spans="1:9" ht="18.75" customHeight="1">
      <c r="A86" s="105" t="s">
        <v>82</v>
      </c>
      <c r="B86" s="106">
        <f>SUM(B87,B97)</f>
        <v>8011</v>
      </c>
      <c r="C86" s="108">
        <f>SUM(C87,C97)</f>
        <v>31405</v>
      </c>
      <c r="D86" s="108">
        <f t="shared" si="10"/>
        <v>23394</v>
      </c>
      <c r="E86" s="107">
        <f t="shared" si="11"/>
        <v>2.9202346773186867</v>
      </c>
      <c r="F86" s="106">
        <f>SUM(F87,F97)</f>
        <v>21450</v>
      </c>
      <c r="G86" s="106">
        <f t="shared" si="12"/>
        <v>-9955</v>
      </c>
      <c r="H86" s="107">
        <f t="shared" si="13"/>
        <v>1.6775683435276494</v>
      </c>
      <c r="I86" s="138"/>
    </row>
    <row r="87" spans="1:9" ht="18.75" customHeight="1">
      <c r="A87" s="127" t="s">
        <v>83</v>
      </c>
      <c r="B87" s="115">
        <f>SUM(B88:B90)</f>
        <v>7877</v>
      </c>
      <c r="C87" s="115">
        <f>SUM(C88:C90)</f>
        <v>31205</v>
      </c>
      <c r="D87" s="115">
        <f t="shared" si="10"/>
        <v>23328</v>
      </c>
      <c r="E87" s="116">
        <f t="shared" si="11"/>
        <v>2.9615335787736448</v>
      </c>
      <c r="F87" s="115">
        <f>SUM(F88:F90)</f>
        <v>21168</v>
      </c>
      <c r="G87" s="115">
        <f t="shared" si="12"/>
        <v>-10037</v>
      </c>
      <c r="H87" s="116">
        <f t="shared" si="13"/>
        <v>1.6873175066649742</v>
      </c>
      <c r="I87" s="145"/>
    </row>
    <row r="88" spans="1:9" ht="18.75" customHeight="1">
      <c r="A88" s="155" t="s">
        <v>84</v>
      </c>
      <c r="B88" s="113">
        <v>65</v>
      </c>
      <c r="C88" s="113"/>
      <c r="D88" s="113">
        <f t="shared" si="10"/>
        <v>-65</v>
      </c>
      <c r="E88" s="111">
        <f t="shared" si="11"/>
        <v>-1</v>
      </c>
      <c r="F88" s="113"/>
      <c r="G88" s="113">
        <f t="shared" si="12"/>
        <v>0</v>
      </c>
      <c r="H88" s="111">
        <f t="shared" si="13"/>
        <v>-1</v>
      </c>
      <c r="I88" s="145"/>
    </row>
    <row r="89" spans="1:9" ht="18.75" customHeight="1">
      <c r="A89" s="155" t="s">
        <v>85</v>
      </c>
      <c r="B89" s="113">
        <v>0</v>
      </c>
      <c r="C89" s="113"/>
      <c r="D89" s="113">
        <f t="shared" si="10"/>
        <v>0</v>
      </c>
      <c r="E89" s="111">
        <f t="shared" si="11"/>
      </c>
      <c r="F89" s="113"/>
      <c r="G89" s="113">
        <f t="shared" si="12"/>
        <v>0</v>
      </c>
      <c r="H89" s="111">
        <f t="shared" si="13"/>
      </c>
      <c r="I89" s="145"/>
    </row>
    <row r="90" spans="1:9" ht="18.75" customHeight="1">
      <c r="A90" s="155" t="s">
        <v>86</v>
      </c>
      <c r="B90" s="113">
        <f>SUM(B91:B96)</f>
        <v>7812</v>
      </c>
      <c r="C90" s="113">
        <f>SUM(C91:C96)</f>
        <v>31205</v>
      </c>
      <c r="D90" s="113">
        <f t="shared" si="10"/>
        <v>23393</v>
      </c>
      <c r="E90" s="111">
        <f t="shared" si="11"/>
        <v>2.9944956477214544</v>
      </c>
      <c r="F90" s="113">
        <f>SUM(F91:F96)</f>
        <v>21168</v>
      </c>
      <c r="G90" s="113">
        <f t="shared" si="12"/>
        <v>-10037</v>
      </c>
      <c r="H90" s="111">
        <f t="shared" si="13"/>
        <v>1.7096774193548385</v>
      </c>
      <c r="I90" s="145"/>
    </row>
    <row r="91" spans="1:9" ht="18.75" customHeight="1">
      <c r="A91" s="133" t="s">
        <v>87</v>
      </c>
      <c r="B91" s="113">
        <v>4937</v>
      </c>
      <c r="C91" s="113">
        <v>31205</v>
      </c>
      <c r="D91" s="113">
        <f t="shared" si="10"/>
        <v>26268</v>
      </c>
      <c r="E91" s="111">
        <f t="shared" si="11"/>
        <v>5.320640064816691</v>
      </c>
      <c r="F91" s="113">
        <v>20216</v>
      </c>
      <c r="G91" s="113">
        <f t="shared" si="12"/>
        <v>-10989</v>
      </c>
      <c r="H91" s="111">
        <f t="shared" si="13"/>
        <v>3.0947944095604623</v>
      </c>
      <c r="I91" s="145"/>
    </row>
    <row r="92" spans="1:9" ht="18.75" customHeight="1">
      <c r="A92" s="133" t="s">
        <v>88</v>
      </c>
      <c r="B92" s="113">
        <v>2875</v>
      </c>
      <c r="C92" s="113"/>
      <c r="D92" s="113">
        <f t="shared" si="10"/>
        <v>-2875</v>
      </c>
      <c r="E92" s="111">
        <f t="shared" si="11"/>
        <v>-1</v>
      </c>
      <c r="F92" s="113">
        <v>952</v>
      </c>
      <c r="G92" s="113">
        <f t="shared" si="12"/>
        <v>952</v>
      </c>
      <c r="H92" s="111">
        <f t="shared" si="13"/>
        <v>-0.6688695652173913</v>
      </c>
      <c r="I92" s="145"/>
    </row>
    <row r="93" spans="1:9" ht="18.75" customHeight="1">
      <c r="A93" s="156" t="s">
        <v>89</v>
      </c>
      <c r="B93" s="113">
        <v>0</v>
      </c>
      <c r="C93" s="113"/>
      <c r="D93" s="113">
        <f t="shared" si="10"/>
        <v>0</v>
      </c>
      <c r="E93" s="111">
        <f t="shared" si="11"/>
      </c>
      <c r="F93" s="113"/>
      <c r="G93" s="113">
        <f t="shared" si="12"/>
        <v>0</v>
      </c>
      <c r="H93" s="111">
        <f t="shared" si="13"/>
      </c>
      <c r="I93" s="145"/>
    </row>
    <row r="94" spans="1:9" ht="18.75" customHeight="1">
      <c r="A94" s="156" t="s">
        <v>90</v>
      </c>
      <c r="B94" s="113">
        <v>0</v>
      </c>
      <c r="C94" s="113"/>
      <c r="D94" s="113">
        <f t="shared" si="10"/>
        <v>0</v>
      </c>
      <c r="E94" s="111">
        <f t="shared" si="11"/>
      </c>
      <c r="F94" s="113"/>
      <c r="G94" s="113">
        <f t="shared" si="12"/>
        <v>0</v>
      </c>
      <c r="H94" s="111">
        <f t="shared" si="13"/>
      </c>
      <c r="I94" s="145"/>
    </row>
    <row r="95" spans="1:9" ht="18.75" customHeight="1">
      <c r="A95" s="156" t="s">
        <v>91</v>
      </c>
      <c r="B95" s="113">
        <v>0</v>
      </c>
      <c r="C95" s="113"/>
      <c r="D95" s="113">
        <f t="shared" si="10"/>
        <v>0</v>
      </c>
      <c r="E95" s="111">
        <f t="shared" si="11"/>
      </c>
      <c r="F95" s="113"/>
      <c r="G95" s="113">
        <f t="shared" si="12"/>
        <v>0</v>
      </c>
      <c r="H95" s="111">
        <f t="shared" si="13"/>
      </c>
      <c r="I95" s="145"/>
    </row>
    <row r="96" spans="1:9" ht="18.75" customHeight="1">
      <c r="A96" s="156" t="s">
        <v>92</v>
      </c>
      <c r="B96" s="113">
        <v>0</v>
      </c>
      <c r="C96" s="113"/>
      <c r="D96" s="113">
        <f t="shared" si="10"/>
        <v>0</v>
      </c>
      <c r="E96" s="111">
        <f t="shared" si="11"/>
      </c>
      <c r="F96" s="113"/>
      <c r="G96" s="113">
        <f t="shared" si="12"/>
        <v>0</v>
      </c>
      <c r="H96" s="111">
        <f t="shared" si="13"/>
      </c>
      <c r="I96" s="145"/>
    </row>
    <row r="97" spans="1:9" ht="18.75" customHeight="1">
      <c r="A97" s="127" t="s">
        <v>93</v>
      </c>
      <c r="B97" s="115">
        <f>SUM(B98)</f>
        <v>134</v>
      </c>
      <c r="C97" s="115">
        <f>SUM(C98)</f>
        <v>200</v>
      </c>
      <c r="D97" s="115">
        <f t="shared" si="10"/>
        <v>66</v>
      </c>
      <c r="E97" s="116">
        <f t="shared" si="11"/>
        <v>0.4925373134328359</v>
      </c>
      <c r="F97" s="115">
        <f>SUM(F98)</f>
        <v>282</v>
      </c>
      <c r="G97" s="115">
        <f t="shared" si="12"/>
        <v>82</v>
      </c>
      <c r="H97" s="116">
        <f t="shared" si="13"/>
        <v>1.1044776119402986</v>
      </c>
      <c r="I97" s="144"/>
    </row>
    <row r="98" spans="1:9" ht="18.75" customHeight="1">
      <c r="A98" s="155" t="s">
        <v>94</v>
      </c>
      <c r="B98" s="113">
        <v>134</v>
      </c>
      <c r="C98" s="113">
        <v>200</v>
      </c>
      <c r="D98" s="113">
        <f t="shared" si="10"/>
        <v>66</v>
      </c>
      <c r="E98" s="111">
        <f t="shared" si="11"/>
        <v>0.4925373134328359</v>
      </c>
      <c r="F98" s="113">
        <v>282</v>
      </c>
      <c r="G98" s="113">
        <f t="shared" si="12"/>
        <v>82</v>
      </c>
      <c r="H98" s="111">
        <f t="shared" si="13"/>
        <v>1.1044776119402986</v>
      </c>
      <c r="I98" s="145"/>
    </row>
    <row r="99" spans="1:9" ht="18.75" customHeight="1">
      <c r="A99" s="105" t="s">
        <v>95</v>
      </c>
      <c r="B99" s="106">
        <v>5</v>
      </c>
      <c r="C99" s="108">
        <v>5</v>
      </c>
      <c r="D99" s="108">
        <f t="shared" si="10"/>
        <v>0</v>
      </c>
      <c r="E99" s="107">
        <f t="shared" si="11"/>
        <v>0</v>
      </c>
      <c r="F99" s="106">
        <v>7</v>
      </c>
      <c r="G99" s="106">
        <f t="shared" si="12"/>
        <v>2</v>
      </c>
      <c r="H99" s="107">
        <f t="shared" si="13"/>
        <v>0.3999999999999999</v>
      </c>
      <c r="I99" s="138"/>
    </row>
    <row r="100" spans="1:9" ht="18.75" customHeight="1">
      <c r="A100" s="157" t="s">
        <v>96</v>
      </c>
      <c r="B100" s="158">
        <f>SUM(B101:B102)</f>
        <v>310257</v>
      </c>
      <c r="C100" s="158">
        <f>SUM(C101:C102)</f>
        <v>333880</v>
      </c>
      <c r="D100" s="158">
        <f t="shared" si="10"/>
        <v>23623</v>
      </c>
      <c r="E100" s="107">
        <f t="shared" si="11"/>
        <v>0.07614010320476261</v>
      </c>
      <c r="F100" s="158">
        <f>SUM(F101:F102)</f>
        <v>352615</v>
      </c>
      <c r="G100" s="158">
        <f t="shared" si="12"/>
        <v>18735</v>
      </c>
      <c r="H100" s="107">
        <f t="shared" si="13"/>
        <v>0.1365255256126372</v>
      </c>
      <c r="I100" s="166"/>
    </row>
    <row r="101" spans="1:9" ht="18.75" customHeight="1">
      <c r="A101" s="159" t="s">
        <v>97</v>
      </c>
      <c r="B101" s="160">
        <v>297993</v>
      </c>
      <c r="C101" s="160">
        <v>300973</v>
      </c>
      <c r="D101" s="160">
        <f t="shared" si="10"/>
        <v>2980</v>
      </c>
      <c r="E101" s="161">
        <f t="shared" si="11"/>
        <v>0.010000234904846694</v>
      </c>
      <c r="F101" s="160">
        <v>330163</v>
      </c>
      <c r="G101" s="160">
        <f t="shared" si="12"/>
        <v>29190</v>
      </c>
      <c r="H101" s="161">
        <f t="shared" si="13"/>
        <v>0.10795555600299345</v>
      </c>
      <c r="I101" s="166"/>
    </row>
    <row r="102" spans="1:9" ht="18.75" customHeight="1">
      <c r="A102" s="159" t="s">
        <v>98</v>
      </c>
      <c r="B102" s="160">
        <v>12264</v>
      </c>
      <c r="C102" s="160">
        <v>32907</v>
      </c>
      <c r="D102" s="160">
        <f t="shared" si="10"/>
        <v>20643</v>
      </c>
      <c r="E102" s="161">
        <f t="shared" si="11"/>
        <v>1.683219178082192</v>
      </c>
      <c r="F102" s="160">
        <v>22452</v>
      </c>
      <c r="G102" s="160">
        <f t="shared" si="12"/>
        <v>-10455</v>
      </c>
      <c r="H102" s="161">
        <f t="shared" si="13"/>
        <v>0.8307240704500978</v>
      </c>
      <c r="I102" s="166"/>
    </row>
    <row r="103" spans="1:9" ht="19.5" customHeight="1">
      <c r="A103" s="159" t="s">
        <v>99</v>
      </c>
      <c r="B103" s="160"/>
      <c r="C103" s="160"/>
      <c r="D103" s="160">
        <f t="shared" si="10"/>
        <v>0</v>
      </c>
      <c r="E103" s="161">
        <f t="shared" si="11"/>
      </c>
      <c r="F103" s="160"/>
      <c r="G103" s="160">
        <f t="shared" si="12"/>
        <v>0</v>
      </c>
      <c r="H103" s="161">
        <f t="shared" si="13"/>
      </c>
      <c r="I103" s="166"/>
    </row>
  </sheetData>
  <sheetProtection/>
  <mergeCells count="10">
    <mergeCell ref="A2:I2"/>
    <mergeCell ref="B4:E4"/>
    <mergeCell ref="F4:H4"/>
    <mergeCell ref="D5:E5"/>
    <mergeCell ref="G5:H5"/>
    <mergeCell ref="A4:A6"/>
    <mergeCell ref="B5:B6"/>
    <mergeCell ref="C5:C6"/>
    <mergeCell ref="F5:F6"/>
    <mergeCell ref="I4:I6"/>
  </mergeCells>
  <dataValidations count="2">
    <dataValidation type="textLength" operator="lessThanOrEqual" allowBlank="1" showInputMessage="1" showErrorMessage="1" errorTitle="提示" error="此处最多只能输入 [20] 个字符。" sqref="D6 E6 G6 H6 B7:C7 B8 C8 B9:C9 B10:C10 B15:C15 B19:C19 B28:C28 F28 B29:C29 F29 B30:C30 B39:C39 B40:C40 B47:C47 B58:C58 B65:C65 B11:C14 B31:C34 B20:C27 B16:C18 B44:C46 B66:C67">
      <formula1>20</formula1>
    </dataValidation>
    <dataValidation type="custom" allowBlank="1" showInputMessage="1" showErrorMessage="1" errorTitle="提示" error="对不起，此处只能输入数字。" sqref="F7 F8 F9 G9 F10 G10 F11 G11 F12 G12 F13 G13 F14 G14 F15 G15 F16 G16 F17 F18 F19 F20 F21 G21 F22 G22 F23 F24 F25 G25 F26 F27 F30 F31 F32 F33 F34 F39 F40 F44 F45 F46 F47 F58 F65 F66 F67 G69 G70 G103 G7:G8 G17:G18 G19:G20 G23:G24 G26:G33 G34:G68 G71:G92 G93:G102">
      <formula1>OR(F7="",ISNUMBER(F7))</formula1>
    </dataValidation>
  </dataValidations>
  <printOptions horizontalCentered="1"/>
  <pageMargins left="0.7513888888888889" right="0.7513888888888889" top="1" bottom="1" header="0.5" footer="0.5"/>
  <pageSetup firstPageNumber="16" useFirstPageNumber="1" fitToHeight="0" fitToWidth="1" horizontalDpi="600" verticalDpi="600" orientation="portrait" paperSize="9" scale="63"/>
  <headerFooter>
    <oddFooter>&amp;C- &amp;P -</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95"/>
  <sheetViews>
    <sheetView showGridLines="0" showZeros="0" zoomScalePageLayoutView="0" workbookViewId="0" topLeftCell="A1">
      <selection activeCell="C27" sqref="C27"/>
    </sheetView>
  </sheetViews>
  <sheetFormatPr defaultColWidth="9.00390625" defaultRowHeight="14.25"/>
  <cols>
    <col min="1" max="1" width="43.625" style="0" customWidth="1"/>
    <col min="2" max="2" width="9.50390625" style="0" customWidth="1"/>
    <col min="3" max="3" width="10.00390625" style="0" customWidth="1"/>
    <col min="4" max="4" width="9.75390625" style="0" customWidth="1"/>
    <col min="5" max="5" width="28.875" style="0" customWidth="1"/>
    <col min="6" max="6" width="10.00390625" style="0" customWidth="1"/>
    <col min="7" max="7" width="9.875" style="0" customWidth="1"/>
    <col min="8" max="8" width="9.375" style="0" customWidth="1"/>
  </cols>
  <sheetData>
    <row r="1" spans="1:8" s="38" customFormat="1" ht="19.5" customHeight="1">
      <c r="A1" s="19" t="s">
        <v>100</v>
      </c>
      <c r="H1" s="71"/>
    </row>
    <row r="2" spans="1:8" s="67" customFormat="1" ht="33" customHeight="1">
      <c r="A2" s="173" t="s">
        <v>101</v>
      </c>
      <c r="B2" s="173"/>
      <c r="C2" s="173"/>
      <c r="D2" s="173"/>
      <c r="E2" s="173"/>
      <c r="F2" s="173"/>
      <c r="G2" s="173"/>
      <c r="H2" s="173"/>
    </row>
    <row r="3" spans="1:8" s="68" customFormat="1" ht="19.5" customHeight="1">
      <c r="A3" s="72"/>
      <c r="H3" s="73" t="s">
        <v>3</v>
      </c>
    </row>
    <row r="4" spans="1:8" s="38" customFormat="1" ht="19.5" customHeight="1">
      <c r="A4" s="174" t="s">
        <v>102</v>
      </c>
      <c r="B4" s="174"/>
      <c r="C4" s="174"/>
      <c r="D4" s="174"/>
      <c r="E4" s="174" t="s">
        <v>103</v>
      </c>
      <c r="F4" s="174"/>
      <c r="G4" s="174"/>
      <c r="H4" s="174"/>
    </row>
    <row r="5" spans="1:9" s="38" customFormat="1" ht="27.75" customHeight="1">
      <c r="A5" s="22" t="s">
        <v>104</v>
      </c>
      <c r="B5" s="22" t="s">
        <v>105</v>
      </c>
      <c r="C5" s="22" t="s">
        <v>106</v>
      </c>
      <c r="D5" s="22" t="s">
        <v>10</v>
      </c>
      <c r="E5" s="22" t="s">
        <v>104</v>
      </c>
      <c r="F5" s="22" t="s">
        <v>105</v>
      </c>
      <c r="G5" s="22" t="s">
        <v>106</v>
      </c>
      <c r="H5" s="22" t="s">
        <v>10</v>
      </c>
      <c r="I5" s="89"/>
    </row>
    <row r="6" spans="1:9" s="38" customFormat="1" ht="19.5" customHeight="1">
      <c r="A6" s="74" t="s">
        <v>107</v>
      </c>
      <c r="B6" s="75">
        <f>SUM(B7:B21)</f>
        <v>40408</v>
      </c>
      <c r="C6" s="75">
        <f>SUM(C7:C21)</f>
        <v>-5344</v>
      </c>
      <c r="D6" s="76">
        <f>SUM(D7:D20)</f>
        <v>35064</v>
      </c>
      <c r="E6" s="77" t="s">
        <v>108</v>
      </c>
      <c r="F6" s="78">
        <v>19668</v>
      </c>
      <c r="G6" s="45">
        <v>2566</v>
      </c>
      <c r="H6" s="74">
        <f>SUM(F6:G6)</f>
        <v>22234</v>
      </c>
      <c r="I6" s="19"/>
    </row>
    <row r="7" spans="1:9" s="38" customFormat="1" ht="19.5" customHeight="1">
      <c r="A7" s="79" t="s">
        <v>109</v>
      </c>
      <c r="B7" s="80">
        <v>13405</v>
      </c>
      <c r="C7" s="45">
        <v>-1641</v>
      </c>
      <c r="D7" s="81">
        <f aca="true" t="shared" si="0" ref="D7:D21">SUM(B7:C7)</f>
        <v>11764</v>
      </c>
      <c r="E7" s="77" t="s">
        <v>110</v>
      </c>
      <c r="F7" s="80"/>
      <c r="G7" s="45"/>
      <c r="H7" s="74">
        <f>SUM(F7:G7)</f>
        <v>0</v>
      </c>
      <c r="I7" s="19"/>
    </row>
    <row r="8" spans="1:9" s="38" customFormat="1" ht="19.5" customHeight="1">
      <c r="A8" s="79" t="s">
        <v>111</v>
      </c>
      <c r="B8" s="80">
        <v>500</v>
      </c>
      <c r="C8" s="45"/>
      <c r="D8" s="81">
        <f t="shared" si="0"/>
        <v>500</v>
      </c>
      <c r="E8" s="77" t="s">
        <v>112</v>
      </c>
      <c r="F8" s="74">
        <v>75</v>
      </c>
      <c r="G8" s="45">
        <v>-23</v>
      </c>
      <c r="H8" s="74">
        <f>SUM(F8:G8)</f>
        <v>52</v>
      </c>
      <c r="I8" s="19"/>
    </row>
    <row r="9" spans="1:9" s="38" customFormat="1" ht="19.5" customHeight="1">
      <c r="A9" s="79" t="s">
        <v>113</v>
      </c>
      <c r="B9" s="80">
        <v>650</v>
      </c>
      <c r="C9" s="45">
        <v>-300</v>
      </c>
      <c r="D9" s="81">
        <f t="shared" si="0"/>
        <v>350</v>
      </c>
      <c r="E9" s="77" t="s">
        <v>114</v>
      </c>
      <c r="F9" s="74">
        <v>6787</v>
      </c>
      <c r="G9" s="45">
        <v>249</v>
      </c>
      <c r="H9" s="74">
        <f>SUM(F9:G9)</f>
        <v>7036</v>
      </c>
      <c r="I9" s="19"/>
    </row>
    <row r="10" spans="1:9" s="38" customFormat="1" ht="19.5" customHeight="1">
      <c r="A10" s="79" t="s">
        <v>115</v>
      </c>
      <c r="B10" s="80">
        <v>477</v>
      </c>
      <c r="C10" s="45">
        <v>-237</v>
      </c>
      <c r="D10" s="81">
        <f t="shared" si="0"/>
        <v>240</v>
      </c>
      <c r="E10" s="77" t="s">
        <v>116</v>
      </c>
      <c r="F10" s="74">
        <v>43420</v>
      </c>
      <c r="G10" s="45">
        <v>568</v>
      </c>
      <c r="H10" s="74">
        <f aca="true" t="shared" si="1" ref="H10:H31">SUM(F10:G10)</f>
        <v>43988</v>
      </c>
      <c r="I10" s="19"/>
    </row>
    <row r="11" spans="1:9" s="38" customFormat="1" ht="19.5" customHeight="1">
      <c r="A11" s="79" t="s">
        <v>117</v>
      </c>
      <c r="B11" s="80">
        <v>1180</v>
      </c>
      <c r="C11" s="45">
        <v>-430</v>
      </c>
      <c r="D11" s="81">
        <f t="shared" si="0"/>
        <v>750</v>
      </c>
      <c r="E11" s="77" t="s">
        <v>118</v>
      </c>
      <c r="F11" s="74">
        <v>189</v>
      </c>
      <c r="G11" s="45">
        <v>356</v>
      </c>
      <c r="H11" s="74">
        <f t="shared" si="1"/>
        <v>545</v>
      </c>
      <c r="I11" s="19"/>
    </row>
    <row r="12" spans="1:9" s="38" customFormat="1" ht="19.5" customHeight="1">
      <c r="A12" s="79" t="s">
        <v>119</v>
      </c>
      <c r="B12" s="80">
        <v>900</v>
      </c>
      <c r="C12" s="45">
        <v>-280</v>
      </c>
      <c r="D12" s="81">
        <f t="shared" si="0"/>
        <v>620</v>
      </c>
      <c r="E12" s="77" t="s">
        <v>120</v>
      </c>
      <c r="F12" s="74">
        <v>3562</v>
      </c>
      <c r="G12" s="45">
        <v>-233</v>
      </c>
      <c r="H12" s="74">
        <f t="shared" si="1"/>
        <v>3329</v>
      </c>
      <c r="I12" s="19"/>
    </row>
    <row r="13" spans="1:9" s="38" customFormat="1" ht="19.5" customHeight="1">
      <c r="A13" s="79" t="s">
        <v>121</v>
      </c>
      <c r="B13" s="80">
        <v>490</v>
      </c>
      <c r="C13" s="45">
        <v>-230</v>
      </c>
      <c r="D13" s="81">
        <f t="shared" si="0"/>
        <v>260</v>
      </c>
      <c r="E13" s="77" t="s">
        <v>122</v>
      </c>
      <c r="F13" s="74">
        <v>48899</v>
      </c>
      <c r="G13" s="45">
        <v>-3822</v>
      </c>
      <c r="H13" s="74">
        <f t="shared" si="1"/>
        <v>45077</v>
      </c>
      <c r="I13" s="19"/>
    </row>
    <row r="14" spans="1:9" s="38" customFormat="1" ht="19.5" customHeight="1">
      <c r="A14" s="79" t="s">
        <v>123</v>
      </c>
      <c r="B14" s="80">
        <v>3050</v>
      </c>
      <c r="C14" s="45">
        <v>-2290</v>
      </c>
      <c r="D14" s="81">
        <f t="shared" si="0"/>
        <v>760</v>
      </c>
      <c r="E14" s="77" t="s">
        <v>124</v>
      </c>
      <c r="F14" s="74">
        <v>29643</v>
      </c>
      <c r="G14" s="45">
        <v>4676</v>
      </c>
      <c r="H14" s="74">
        <f t="shared" si="1"/>
        <v>34319</v>
      </c>
      <c r="I14" s="19"/>
    </row>
    <row r="15" spans="1:9" s="38" customFormat="1" ht="19.5" customHeight="1">
      <c r="A15" s="79" t="s">
        <v>125</v>
      </c>
      <c r="B15" s="80">
        <v>1406</v>
      </c>
      <c r="C15" s="45">
        <v>9094</v>
      </c>
      <c r="D15" s="81">
        <f t="shared" si="0"/>
        <v>10500</v>
      </c>
      <c r="E15" s="77" t="s">
        <v>126</v>
      </c>
      <c r="F15" s="74">
        <v>7164</v>
      </c>
      <c r="G15" s="45">
        <v>-868</v>
      </c>
      <c r="H15" s="74">
        <f t="shared" si="1"/>
        <v>6296</v>
      </c>
      <c r="I15" s="19"/>
    </row>
    <row r="16" spans="1:9" s="38" customFormat="1" ht="19.5" customHeight="1">
      <c r="A16" s="79" t="s">
        <v>127</v>
      </c>
      <c r="B16" s="80">
        <v>760</v>
      </c>
      <c r="C16" s="45">
        <v>-180</v>
      </c>
      <c r="D16" s="81">
        <f t="shared" si="0"/>
        <v>580</v>
      </c>
      <c r="E16" s="77" t="s">
        <v>128</v>
      </c>
      <c r="F16" s="74">
        <v>4330</v>
      </c>
      <c r="G16" s="45">
        <v>2859</v>
      </c>
      <c r="H16" s="74">
        <f t="shared" si="1"/>
        <v>7189</v>
      </c>
      <c r="I16" s="19"/>
    </row>
    <row r="17" spans="1:9" s="38" customFormat="1" ht="19.5" customHeight="1">
      <c r="A17" s="79" t="s">
        <v>129</v>
      </c>
      <c r="B17" s="80">
        <v>9090</v>
      </c>
      <c r="C17" s="45">
        <v>-8640</v>
      </c>
      <c r="D17" s="81">
        <f t="shared" si="0"/>
        <v>450</v>
      </c>
      <c r="E17" s="77" t="s">
        <v>130</v>
      </c>
      <c r="F17" s="74">
        <v>91776</v>
      </c>
      <c r="G17" s="45">
        <v>-1749</v>
      </c>
      <c r="H17" s="74">
        <f t="shared" si="1"/>
        <v>90027</v>
      </c>
      <c r="I17" s="19"/>
    </row>
    <row r="18" spans="1:9" s="38" customFormat="1" ht="19.5" customHeight="1">
      <c r="A18" s="79" t="s">
        <v>131</v>
      </c>
      <c r="B18" s="80">
        <v>2170</v>
      </c>
      <c r="C18" s="45">
        <v>-520</v>
      </c>
      <c r="D18" s="81">
        <f t="shared" si="0"/>
        <v>1650</v>
      </c>
      <c r="E18" s="77" t="s">
        <v>132</v>
      </c>
      <c r="F18" s="74">
        <v>28398</v>
      </c>
      <c r="G18" s="45">
        <v>-18585</v>
      </c>
      <c r="H18" s="74">
        <f t="shared" si="1"/>
        <v>9813</v>
      </c>
      <c r="I18" s="19"/>
    </row>
    <row r="19" spans="1:9" s="38" customFormat="1" ht="19.5" customHeight="1">
      <c r="A19" s="79" t="s">
        <v>133</v>
      </c>
      <c r="B19" s="80">
        <v>6300</v>
      </c>
      <c r="C19" s="45">
        <v>260</v>
      </c>
      <c r="D19" s="81">
        <f t="shared" si="0"/>
        <v>6560</v>
      </c>
      <c r="E19" s="77" t="s">
        <v>134</v>
      </c>
      <c r="F19" s="74">
        <v>1072</v>
      </c>
      <c r="G19" s="45">
        <v>-987</v>
      </c>
      <c r="H19" s="74">
        <f t="shared" si="1"/>
        <v>85</v>
      </c>
      <c r="I19" s="19"/>
    </row>
    <row r="20" spans="1:9" s="38" customFormat="1" ht="19.5" customHeight="1">
      <c r="A20" s="79" t="s">
        <v>135</v>
      </c>
      <c r="B20" s="80">
        <v>30</v>
      </c>
      <c r="C20" s="45">
        <v>50</v>
      </c>
      <c r="D20" s="81">
        <f t="shared" si="0"/>
        <v>80</v>
      </c>
      <c r="E20" s="77" t="s">
        <v>136</v>
      </c>
      <c r="F20" s="74">
        <v>1786</v>
      </c>
      <c r="G20" s="45">
        <v>-13</v>
      </c>
      <c r="H20" s="74">
        <f t="shared" si="1"/>
        <v>1773</v>
      </c>
      <c r="I20" s="19"/>
    </row>
    <row r="21" spans="1:9" s="38" customFormat="1" ht="19.5" customHeight="1">
      <c r="A21" s="79"/>
      <c r="B21" s="45"/>
      <c r="C21" s="81"/>
      <c r="D21" s="81">
        <f t="shared" si="0"/>
        <v>0</v>
      </c>
      <c r="E21" s="74" t="s">
        <v>137</v>
      </c>
      <c r="F21" s="74"/>
      <c r="G21" s="45"/>
      <c r="H21" s="74">
        <f t="shared" si="1"/>
        <v>0</v>
      </c>
      <c r="I21" s="19"/>
    </row>
    <row r="22" spans="1:9" s="38" customFormat="1" ht="19.5" customHeight="1">
      <c r="A22" s="74" t="s">
        <v>138</v>
      </c>
      <c r="B22" s="76">
        <f>SUM(B23:B28)</f>
        <v>23630</v>
      </c>
      <c r="C22" s="76">
        <f>SUM(C23:C28)</f>
        <v>5344</v>
      </c>
      <c r="D22" s="82">
        <f aca="true" t="shared" si="2" ref="D22:D28">SUM(B22:C22)</f>
        <v>28974</v>
      </c>
      <c r="E22" s="74" t="s">
        <v>139</v>
      </c>
      <c r="F22" s="74"/>
      <c r="G22" s="45"/>
      <c r="H22" s="74">
        <f t="shared" si="1"/>
        <v>0</v>
      </c>
      <c r="I22" s="19"/>
    </row>
    <row r="23" spans="1:9" s="38" customFormat="1" ht="19.5" customHeight="1">
      <c r="A23" s="79" t="s">
        <v>140</v>
      </c>
      <c r="B23" s="80">
        <v>1995</v>
      </c>
      <c r="C23" s="45">
        <v>3890</v>
      </c>
      <c r="D23" s="81">
        <f t="shared" si="2"/>
        <v>5885</v>
      </c>
      <c r="E23" s="74" t="s">
        <v>141</v>
      </c>
      <c r="F23" s="74">
        <v>2631</v>
      </c>
      <c r="G23" s="45">
        <v>12104</v>
      </c>
      <c r="H23" s="74">
        <f t="shared" si="1"/>
        <v>14735</v>
      </c>
      <c r="I23" s="19"/>
    </row>
    <row r="24" spans="1:9" s="38" customFormat="1" ht="19.5" customHeight="1">
      <c r="A24" s="79" t="s">
        <v>142</v>
      </c>
      <c r="B24" s="80">
        <v>605</v>
      </c>
      <c r="C24" s="45">
        <v>3213</v>
      </c>
      <c r="D24" s="81">
        <f t="shared" si="2"/>
        <v>3818</v>
      </c>
      <c r="E24" s="74" t="s">
        <v>143</v>
      </c>
      <c r="F24" s="74">
        <v>7733</v>
      </c>
      <c r="G24" s="45">
        <v>29476</v>
      </c>
      <c r="H24" s="74">
        <f t="shared" si="1"/>
        <v>37209</v>
      </c>
      <c r="I24" s="19"/>
    </row>
    <row r="25" spans="1:9" s="38" customFormat="1" ht="19.5" customHeight="1">
      <c r="A25" s="79" t="s">
        <v>144</v>
      </c>
      <c r="B25" s="80">
        <v>2109</v>
      </c>
      <c r="C25" s="45">
        <v>-705</v>
      </c>
      <c r="D25" s="81">
        <f t="shared" si="2"/>
        <v>1404</v>
      </c>
      <c r="E25" s="74" t="s">
        <v>145</v>
      </c>
      <c r="F25" s="74">
        <v>213</v>
      </c>
      <c r="G25" s="45">
        <v>113</v>
      </c>
      <c r="H25" s="74">
        <f t="shared" si="1"/>
        <v>326</v>
      </c>
      <c r="I25" s="19"/>
    </row>
    <row r="26" spans="1:9" s="38" customFormat="1" ht="19.5" customHeight="1">
      <c r="A26" s="79" t="s">
        <v>146</v>
      </c>
      <c r="B26" s="80">
        <v>18147</v>
      </c>
      <c r="C26" s="45">
        <v>-886</v>
      </c>
      <c r="D26" s="81">
        <f t="shared" si="2"/>
        <v>17261</v>
      </c>
      <c r="E26" s="74" t="s">
        <v>147</v>
      </c>
      <c r="F26" s="74">
        <v>1628</v>
      </c>
      <c r="G26" s="45">
        <v>3304</v>
      </c>
      <c r="H26" s="74">
        <f t="shared" si="1"/>
        <v>4932</v>
      </c>
      <c r="I26" s="19"/>
    </row>
    <row r="27" spans="1:9" s="38" customFormat="1" ht="19.5" customHeight="1">
      <c r="A27" s="79" t="s">
        <v>148</v>
      </c>
      <c r="B27" s="80">
        <v>671</v>
      </c>
      <c r="C27" s="45">
        <v>-67</v>
      </c>
      <c r="D27" s="81">
        <f t="shared" si="2"/>
        <v>604</v>
      </c>
      <c r="E27" s="74" t="s">
        <v>149</v>
      </c>
      <c r="F27" s="74">
        <v>1000</v>
      </c>
      <c r="G27" s="45">
        <v>-1000</v>
      </c>
      <c r="H27" s="74">
        <f t="shared" si="1"/>
        <v>0</v>
      </c>
      <c r="I27" s="19"/>
    </row>
    <row r="28" spans="1:9" s="38" customFormat="1" ht="19.5" customHeight="1">
      <c r="A28" s="79" t="s">
        <v>150</v>
      </c>
      <c r="B28" s="80">
        <v>103</v>
      </c>
      <c r="C28" s="45">
        <v>-101</v>
      </c>
      <c r="D28" s="81">
        <f t="shared" si="2"/>
        <v>2</v>
      </c>
      <c r="E28" s="74" t="s">
        <v>151</v>
      </c>
      <c r="F28" s="74">
        <v>999</v>
      </c>
      <c r="G28" s="45">
        <v>-999</v>
      </c>
      <c r="H28" s="74">
        <f t="shared" si="1"/>
        <v>0</v>
      </c>
      <c r="I28" s="19"/>
    </row>
    <row r="29" spans="1:9" s="38" customFormat="1" ht="19.5" customHeight="1">
      <c r="A29" s="79"/>
      <c r="B29" s="80"/>
      <c r="C29" s="45"/>
      <c r="D29" s="81"/>
      <c r="E29" s="74" t="s">
        <v>152</v>
      </c>
      <c r="F29" s="74"/>
      <c r="G29" s="45">
        <v>1198</v>
      </c>
      <c r="H29" s="74">
        <f t="shared" si="1"/>
        <v>1198</v>
      </c>
      <c r="I29" s="19"/>
    </row>
    <row r="30" spans="1:9" s="38" customFormat="1" ht="19.5" customHeight="1">
      <c r="A30" s="79"/>
      <c r="B30" s="80"/>
      <c r="C30" s="45"/>
      <c r="D30" s="81"/>
      <c r="E30" s="74" t="s">
        <v>153</v>
      </c>
      <c r="F30" s="74"/>
      <c r="G30" s="45"/>
      <c r="H30" s="74">
        <f t="shared" si="1"/>
        <v>0</v>
      </c>
      <c r="I30" s="19"/>
    </row>
    <row r="31" spans="1:9" s="38" customFormat="1" ht="19.5" customHeight="1">
      <c r="A31" s="74"/>
      <c r="B31" s="74"/>
      <c r="C31" s="45"/>
      <c r="D31" s="81">
        <f>SUM(B31:C31)</f>
        <v>0</v>
      </c>
      <c r="E31" s="74"/>
      <c r="F31" s="74"/>
      <c r="G31" s="45"/>
      <c r="H31" s="74">
        <f t="shared" si="1"/>
        <v>0</v>
      </c>
      <c r="I31" s="19"/>
    </row>
    <row r="32" spans="1:9" s="38" customFormat="1" ht="19.5" customHeight="1">
      <c r="A32" s="83" t="s">
        <v>154</v>
      </c>
      <c r="B32" s="76">
        <f>SUM(B6,B22)</f>
        <v>64038</v>
      </c>
      <c r="C32" s="76">
        <f>SUM(C6,C22)</f>
        <v>0</v>
      </c>
      <c r="D32" s="76">
        <f>SUM(D6,D22)</f>
        <v>64038</v>
      </c>
      <c r="E32" s="57" t="s">
        <v>155</v>
      </c>
      <c r="F32" s="76">
        <f>SUM(F6:F31)</f>
        <v>300973</v>
      </c>
      <c r="G32" s="76">
        <f>SUM(G6:G31)</f>
        <v>29190</v>
      </c>
      <c r="H32" s="76">
        <f>SUM(H6:H31)</f>
        <v>330163</v>
      </c>
      <c r="I32" s="19"/>
    </row>
    <row r="33" spans="1:8" s="38" customFormat="1" ht="19.5" customHeight="1">
      <c r="A33" s="84" t="s">
        <v>156</v>
      </c>
      <c r="B33" s="76">
        <f>SUM(B34:B35,B75)</f>
        <v>234697</v>
      </c>
      <c r="C33" s="76">
        <f>SUM(C34:C35,C75)</f>
        <v>37157</v>
      </c>
      <c r="D33" s="76">
        <f>SUM(D34:D35,D75)</f>
        <v>271854</v>
      </c>
      <c r="E33" s="84" t="s">
        <v>157</v>
      </c>
      <c r="F33" s="76">
        <f>SUM(F34)</f>
        <v>4400</v>
      </c>
      <c r="G33" s="45">
        <f>SUM(G34)</f>
        <v>1944</v>
      </c>
      <c r="H33" s="76">
        <f>SUM(F33:G33)</f>
        <v>6344</v>
      </c>
    </row>
    <row r="34" spans="1:8" s="38" customFormat="1" ht="19.5" customHeight="1">
      <c r="A34" s="85" t="s">
        <v>158</v>
      </c>
      <c r="B34" s="74">
        <v>2850</v>
      </c>
      <c r="C34" s="45"/>
      <c r="D34" s="45">
        <f aca="true" t="shared" si="3" ref="D34:D65">B34+C34</f>
        <v>2850</v>
      </c>
      <c r="E34" s="86" t="s">
        <v>159</v>
      </c>
      <c r="F34" s="74">
        <f>SUM(F35:F37)</f>
        <v>4400</v>
      </c>
      <c r="G34" s="45">
        <f>SUM(G35:G37)</f>
        <v>1944</v>
      </c>
      <c r="H34" s="74">
        <f>SUM(F34:G34)</f>
        <v>6344</v>
      </c>
    </row>
    <row r="35" spans="1:8" s="38" customFormat="1" ht="19.5" customHeight="1">
      <c r="A35" s="85" t="s">
        <v>160</v>
      </c>
      <c r="B35" s="74">
        <f>SUM(B36:B74)</f>
        <v>94642</v>
      </c>
      <c r="C35" s="74">
        <f>SUM(C36:C74)</f>
        <v>71324</v>
      </c>
      <c r="D35" s="74">
        <f t="shared" si="3"/>
        <v>165966</v>
      </c>
      <c r="E35" s="86" t="s">
        <v>161</v>
      </c>
      <c r="F35" s="74"/>
      <c r="G35" s="45"/>
      <c r="H35" s="74">
        <f>SUM(F35:G35)</f>
        <v>0</v>
      </c>
    </row>
    <row r="36" spans="1:8" s="38" customFormat="1" ht="19.5" customHeight="1">
      <c r="A36" s="87" t="s">
        <v>162</v>
      </c>
      <c r="B36" s="74">
        <v>3870</v>
      </c>
      <c r="C36" s="45"/>
      <c r="D36" s="45">
        <f t="shared" si="3"/>
        <v>3870</v>
      </c>
      <c r="E36" s="88" t="s">
        <v>163</v>
      </c>
      <c r="F36" s="74"/>
      <c r="G36" s="45"/>
      <c r="H36" s="74">
        <f>SUM(F36:G36)</f>
        <v>0</v>
      </c>
    </row>
    <row r="37" spans="1:8" s="38" customFormat="1" ht="19.5" customHeight="1">
      <c r="A37" s="87" t="s">
        <v>164</v>
      </c>
      <c r="B37" s="74">
        <v>28630</v>
      </c>
      <c r="C37" s="45">
        <v>4300</v>
      </c>
      <c r="D37" s="45">
        <f t="shared" si="3"/>
        <v>32930</v>
      </c>
      <c r="E37" s="88" t="s">
        <v>165</v>
      </c>
      <c r="F37" s="74">
        <v>4400</v>
      </c>
      <c r="G37" s="45">
        <v>1944</v>
      </c>
      <c r="H37" s="74">
        <f>SUM(F37:G37)</f>
        <v>6344</v>
      </c>
    </row>
    <row r="38" spans="1:8" s="38" customFormat="1" ht="19.5" customHeight="1">
      <c r="A38" s="87" t="s">
        <v>166</v>
      </c>
      <c r="B38" s="74">
        <v>421</v>
      </c>
      <c r="C38" s="45">
        <v>1614</v>
      </c>
      <c r="D38" s="45">
        <f t="shared" si="3"/>
        <v>2035</v>
      </c>
      <c r="E38" s="88"/>
      <c r="F38" s="74"/>
      <c r="G38" s="45"/>
      <c r="H38" s="74">
        <f aca="true" t="shared" si="4" ref="H38:H66">SUM(F38:G38)</f>
        <v>0</v>
      </c>
    </row>
    <row r="39" spans="1:8" s="38" customFormat="1" ht="19.5" customHeight="1">
      <c r="A39" s="87" t="s">
        <v>167</v>
      </c>
      <c r="B39" s="74">
        <v>5163</v>
      </c>
      <c r="C39" s="45">
        <v>77</v>
      </c>
      <c r="D39" s="45">
        <f t="shared" si="3"/>
        <v>5240</v>
      </c>
      <c r="E39" s="86"/>
      <c r="F39" s="74"/>
      <c r="G39" s="45"/>
      <c r="H39" s="74">
        <f t="shared" si="4"/>
        <v>0</v>
      </c>
    </row>
    <row r="40" spans="1:8" s="38" customFormat="1" ht="19.5" customHeight="1">
      <c r="A40" s="87" t="s">
        <v>168</v>
      </c>
      <c r="B40" s="74"/>
      <c r="C40" s="45"/>
      <c r="D40" s="45">
        <f t="shared" si="3"/>
        <v>0</v>
      </c>
      <c r="E40" s="86"/>
      <c r="F40" s="74"/>
      <c r="G40" s="45"/>
      <c r="H40" s="74">
        <f t="shared" si="4"/>
        <v>0</v>
      </c>
    </row>
    <row r="41" spans="1:8" s="38" customFormat="1" ht="19.5" customHeight="1">
      <c r="A41" s="87" t="s">
        <v>169</v>
      </c>
      <c r="B41" s="74">
        <v>676</v>
      </c>
      <c r="C41" s="45"/>
      <c r="D41" s="45">
        <f t="shared" si="3"/>
        <v>676</v>
      </c>
      <c r="E41" s="86"/>
      <c r="F41" s="74"/>
      <c r="G41" s="45"/>
      <c r="H41" s="74">
        <f t="shared" si="4"/>
        <v>0</v>
      </c>
    </row>
    <row r="42" spans="1:8" s="38" customFormat="1" ht="19.5" customHeight="1">
      <c r="A42" s="87" t="s">
        <v>170</v>
      </c>
      <c r="B42" s="74"/>
      <c r="C42" s="45"/>
      <c r="D42" s="45">
        <f t="shared" si="3"/>
        <v>0</v>
      </c>
      <c r="E42" s="86"/>
      <c r="F42" s="74"/>
      <c r="G42" s="45"/>
      <c r="H42" s="74">
        <f t="shared" si="4"/>
        <v>0</v>
      </c>
    </row>
    <row r="43" spans="1:8" s="38" customFormat="1" ht="19.5" customHeight="1">
      <c r="A43" s="87" t="s">
        <v>171</v>
      </c>
      <c r="B43" s="74">
        <v>609</v>
      </c>
      <c r="C43" s="45">
        <v>-604</v>
      </c>
      <c r="D43" s="45">
        <f t="shared" si="3"/>
        <v>5</v>
      </c>
      <c r="E43" s="86"/>
      <c r="F43" s="74"/>
      <c r="G43" s="45"/>
      <c r="H43" s="74">
        <f t="shared" si="4"/>
        <v>0</v>
      </c>
    </row>
    <row r="44" spans="1:8" s="38" customFormat="1" ht="19.5" customHeight="1">
      <c r="A44" s="87" t="s">
        <v>172</v>
      </c>
      <c r="B44" s="74">
        <v>8682</v>
      </c>
      <c r="C44" s="45">
        <v>-6809</v>
      </c>
      <c r="D44" s="45">
        <f t="shared" si="3"/>
        <v>1873</v>
      </c>
      <c r="E44" s="86"/>
      <c r="F44" s="74"/>
      <c r="G44" s="45"/>
      <c r="H44" s="74">
        <f t="shared" si="4"/>
        <v>0</v>
      </c>
    </row>
    <row r="45" spans="1:8" s="38" customFormat="1" ht="19.5" customHeight="1">
      <c r="A45" s="87" t="s">
        <v>173</v>
      </c>
      <c r="B45" s="74">
        <v>6654</v>
      </c>
      <c r="C45" s="45">
        <v>-1503</v>
      </c>
      <c r="D45" s="45">
        <f t="shared" si="3"/>
        <v>5151</v>
      </c>
      <c r="E45" s="86"/>
      <c r="F45" s="74"/>
      <c r="G45" s="45"/>
      <c r="H45" s="74">
        <f t="shared" si="4"/>
        <v>0</v>
      </c>
    </row>
    <row r="46" spans="1:8" s="38" customFormat="1" ht="19.5" customHeight="1">
      <c r="A46" s="87" t="s">
        <v>174</v>
      </c>
      <c r="B46" s="74">
        <v>8748</v>
      </c>
      <c r="C46" s="45">
        <v>2490</v>
      </c>
      <c r="D46" s="45">
        <f t="shared" si="3"/>
        <v>11238</v>
      </c>
      <c r="E46" s="86"/>
      <c r="F46" s="74"/>
      <c r="G46" s="45"/>
      <c r="H46" s="74">
        <f t="shared" si="4"/>
        <v>0</v>
      </c>
    </row>
    <row r="47" spans="1:8" s="38" customFormat="1" ht="19.5" customHeight="1">
      <c r="A47" s="87" t="s">
        <v>175</v>
      </c>
      <c r="B47" s="74">
        <v>735</v>
      </c>
      <c r="C47" s="45">
        <v>-665</v>
      </c>
      <c r="D47" s="45">
        <f t="shared" si="3"/>
        <v>70</v>
      </c>
      <c r="E47" s="86"/>
      <c r="F47" s="74"/>
      <c r="G47" s="45"/>
      <c r="H47" s="74">
        <f t="shared" si="4"/>
        <v>0</v>
      </c>
    </row>
    <row r="48" spans="1:8" s="38" customFormat="1" ht="19.5" customHeight="1">
      <c r="A48" s="87" t="s">
        <v>176</v>
      </c>
      <c r="B48" s="74"/>
      <c r="C48" s="45">
        <v>13</v>
      </c>
      <c r="D48" s="45">
        <f t="shared" si="3"/>
        <v>13</v>
      </c>
      <c r="E48" s="86"/>
      <c r="F48" s="74"/>
      <c r="G48" s="45"/>
      <c r="H48" s="74">
        <f t="shared" si="4"/>
        <v>0</v>
      </c>
    </row>
    <row r="49" spans="1:8" s="38" customFormat="1" ht="19.5" customHeight="1">
      <c r="A49" s="87" t="s">
        <v>177</v>
      </c>
      <c r="B49" s="74">
        <v>2490</v>
      </c>
      <c r="C49" s="45">
        <v>5038</v>
      </c>
      <c r="D49" s="45">
        <f t="shared" si="3"/>
        <v>7528</v>
      </c>
      <c r="E49" s="86"/>
      <c r="F49" s="74"/>
      <c r="G49" s="45"/>
      <c r="H49" s="74">
        <f t="shared" si="4"/>
        <v>0</v>
      </c>
    </row>
    <row r="50" spans="1:8" s="38" customFormat="1" ht="19.5" customHeight="1">
      <c r="A50" s="87" t="s">
        <v>178</v>
      </c>
      <c r="B50" s="74">
        <v>9110</v>
      </c>
      <c r="C50" s="45">
        <v>-131</v>
      </c>
      <c r="D50" s="45">
        <f t="shared" si="3"/>
        <v>8979</v>
      </c>
      <c r="E50" s="86"/>
      <c r="F50" s="74"/>
      <c r="G50" s="45"/>
      <c r="H50" s="74">
        <f t="shared" si="4"/>
        <v>0</v>
      </c>
    </row>
    <row r="51" spans="1:8" s="38" customFormat="1" ht="19.5" customHeight="1">
      <c r="A51" s="87" t="s">
        <v>179</v>
      </c>
      <c r="B51" s="74"/>
      <c r="C51" s="45"/>
      <c r="D51" s="45">
        <f t="shared" si="3"/>
        <v>0</v>
      </c>
      <c r="E51" s="86"/>
      <c r="F51" s="74"/>
      <c r="G51" s="45"/>
      <c r="H51" s="74">
        <f t="shared" si="4"/>
        <v>0</v>
      </c>
    </row>
    <row r="52" spans="1:8" s="38" customFormat="1" ht="19.5" customHeight="1">
      <c r="A52" s="87" t="s">
        <v>180</v>
      </c>
      <c r="B52" s="74">
        <v>192</v>
      </c>
      <c r="C52" s="45"/>
      <c r="D52" s="45">
        <f t="shared" si="3"/>
        <v>192</v>
      </c>
      <c r="E52" s="86"/>
      <c r="F52" s="74"/>
      <c r="G52" s="45"/>
      <c r="H52" s="74">
        <f t="shared" si="4"/>
        <v>0</v>
      </c>
    </row>
    <row r="53" spans="1:8" s="38" customFormat="1" ht="19.5" customHeight="1">
      <c r="A53" s="87" t="s">
        <v>181</v>
      </c>
      <c r="B53" s="74"/>
      <c r="C53" s="45"/>
      <c r="D53" s="45">
        <f t="shared" si="3"/>
        <v>0</v>
      </c>
      <c r="E53" s="86"/>
      <c r="F53" s="74"/>
      <c r="G53" s="45"/>
      <c r="H53" s="74">
        <f t="shared" si="4"/>
        <v>0</v>
      </c>
    </row>
    <row r="54" spans="1:8" s="38" customFormat="1" ht="19.5" customHeight="1">
      <c r="A54" s="87" t="s">
        <v>182</v>
      </c>
      <c r="B54" s="74">
        <v>18500</v>
      </c>
      <c r="C54" s="45">
        <v>4558</v>
      </c>
      <c r="D54" s="45">
        <f t="shared" si="3"/>
        <v>23058</v>
      </c>
      <c r="E54" s="86"/>
      <c r="F54" s="74"/>
      <c r="G54" s="45"/>
      <c r="H54" s="74">
        <f t="shared" si="4"/>
        <v>0</v>
      </c>
    </row>
    <row r="55" spans="1:8" s="38" customFormat="1" ht="19.5" customHeight="1">
      <c r="A55" s="87" t="s">
        <v>183</v>
      </c>
      <c r="B55" s="74"/>
      <c r="C55" s="45"/>
      <c r="D55" s="45">
        <f t="shared" si="3"/>
        <v>0</v>
      </c>
      <c r="E55" s="84" t="s">
        <v>184</v>
      </c>
      <c r="F55" s="74"/>
      <c r="G55" s="45">
        <v>5110</v>
      </c>
      <c r="H55" s="74">
        <f t="shared" si="4"/>
        <v>5110</v>
      </c>
    </row>
    <row r="56" spans="1:8" s="38" customFormat="1" ht="19.5" customHeight="1">
      <c r="A56" s="87" t="s">
        <v>185</v>
      </c>
      <c r="B56" s="74"/>
      <c r="C56" s="45"/>
      <c r="D56" s="45">
        <f t="shared" si="3"/>
        <v>0</v>
      </c>
      <c r="E56" s="84" t="s">
        <v>186</v>
      </c>
      <c r="F56" s="74"/>
      <c r="G56" s="45">
        <v>292</v>
      </c>
      <c r="H56" s="74">
        <f t="shared" si="4"/>
        <v>292</v>
      </c>
    </row>
    <row r="57" spans="1:8" s="38" customFormat="1" ht="19.5" customHeight="1">
      <c r="A57" s="87" t="s">
        <v>187</v>
      </c>
      <c r="B57" s="74"/>
      <c r="C57" s="45">
        <v>783</v>
      </c>
      <c r="D57" s="45">
        <f t="shared" si="3"/>
        <v>783</v>
      </c>
      <c r="E57" s="84" t="s">
        <v>188</v>
      </c>
      <c r="F57" s="74"/>
      <c r="G57" s="45"/>
      <c r="H57" s="74">
        <f t="shared" si="4"/>
        <v>0</v>
      </c>
    </row>
    <row r="58" spans="1:8" s="38" customFormat="1" ht="19.5" customHeight="1">
      <c r="A58" s="87" t="s">
        <v>189</v>
      </c>
      <c r="B58" s="74"/>
      <c r="C58" s="45">
        <v>6747</v>
      </c>
      <c r="D58" s="45">
        <f t="shared" si="3"/>
        <v>6747</v>
      </c>
      <c r="E58" s="86"/>
      <c r="F58" s="74"/>
      <c r="G58" s="45"/>
      <c r="H58" s="74">
        <f t="shared" si="4"/>
        <v>0</v>
      </c>
    </row>
    <row r="59" spans="1:8" s="38" customFormat="1" ht="19.5" customHeight="1">
      <c r="A59" s="87" t="s">
        <v>190</v>
      </c>
      <c r="B59" s="74"/>
      <c r="C59" s="45"/>
      <c r="D59" s="45">
        <f t="shared" si="3"/>
        <v>0</v>
      </c>
      <c r="E59" s="86"/>
      <c r="F59" s="74"/>
      <c r="G59" s="45"/>
      <c r="H59" s="74">
        <f t="shared" si="4"/>
        <v>0</v>
      </c>
    </row>
    <row r="60" spans="1:8" s="38" customFormat="1" ht="19.5" customHeight="1">
      <c r="A60" s="87" t="s">
        <v>191</v>
      </c>
      <c r="B60" s="74"/>
      <c r="C60" s="45">
        <v>39</v>
      </c>
      <c r="D60" s="45">
        <f t="shared" si="3"/>
        <v>39</v>
      </c>
      <c r="E60" s="86"/>
      <c r="F60" s="74"/>
      <c r="G60" s="45"/>
      <c r="H60" s="74">
        <f t="shared" si="4"/>
        <v>0</v>
      </c>
    </row>
    <row r="61" spans="1:8" s="38" customFormat="1" ht="19.5" customHeight="1">
      <c r="A61" s="87" t="s">
        <v>192</v>
      </c>
      <c r="B61" s="74"/>
      <c r="C61" s="45">
        <v>15337</v>
      </c>
      <c r="D61" s="45">
        <f t="shared" si="3"/>
        <v>15337</v>
      </c>
      <c r="E61" s="86"/>
      <c r="F61" s="74"/>
      <c r="G61" s="45"/>
      <c r="H61" s="74">
        <f t="shared" si="4"/>
        <v>0</v>
      </c>
    </row>
    <row r="62" spans="1:8" s="38" customFormat="1" ht="19.5" customHeight="1">
      <c r="A62" s="87" t="s">
        <v>193</v>
      </c>
      <c r="B62" s="74"/>
      <c r="C62" s="45">
        <v>5926</v>
      </c>
      <c r="D62" s="45">
        <f t="shared" si="3"/>
        <v>5926</v>
      </c>
      <c r="E62" s="86"/>
      <c r="F62" s="74"/>
      <c r="G62" s="45"/>
      <c r="H62" s="74">
        <f t="shared" si="4"/>
        <v>0</v>
      </c>
    </row>
    <row r="63" spans="1:8" s="38" customFormat="1" ht="19.5" customHeight="1">
      <c r="A63" s="87" t="s">
        <v>194</v>
      </c>
      <c r="B63" s="74"/>
      <c r="C63" s="45">
        <v>27</v>
      </c>
      <c r="D63" s="45">
        <f t="shared" si="3"/>
        <v>27</v>
      </c>
      <c r="E63" s="86"/>
      <c r="F63" s="74"/>
      <c r="G63" s="45"/>
      <c r="H63" s="74">
        <f t="shared" si="4"/>
        <v>0</v>
      </c>
    </row>
    <row r="64" spans="1:8" s="38" customFormat="1" ht="19.5" customHeight="1">
      <c r="A64" s="87" t="s">
        <v>195</v>
      </c>
      <c r="B64" s="74"/>
      <c r="C64" s="45"/>
      <c r="D64" s="45">
        <f t="shared" si="3"/>
        <v>0</v>
      </c>
      <c r="E64" s="86"/>
      <c r="F64" s="74"/>
      <c r="G64" s="45"/>
      <c r="H64" s="74">
        <f t="shared" si="4"/>
        <v>0</v>
      </c>
    </row>
    <row r="65" spans="1:8" s="38" customFormat="1" ht="19.5" customHeight="1">
      <c r="A65" s="87" t="s">
        <v>196</v>
      </c>
      <c r="B65" s="74"/>
      <c r="C65" s="45">
        <v>7963</v>
      </c>
      <c r="D65" s="45">
        <f t="shared" si="3"/>
        <v>7963</v>
      </c>
      <c r="E65" s="86"/>
      <c r="F65" s="74"/>
      <c r="G65" s="45"/>
      <c r="H65" s="74">
        <f t="shared" si="4"/>
        <v>0</v>
      </c>
    </row>
    <row r="66" spans="1:8" s="38" customFormat="1" ht="19.5" customHeight="1">
      <c r="A66" s="87" t="s">
        <v>197</v>
      </c>
      <c r="B66" s="74"/>
      <c r="C66" s="45">
        <v>10</v>
      </c>
      <c r="D66" s="45">
        <f aca="true" t="shared" si="5" ref="D66:D82">B66+C66</f>
        <v>10</v>
      </c>
      <c r="E66" s="86"/>
      <c r="F66" s="74"/>
      <c r="G66" s="45"/>
      <c r="H66" s="74">
        <f t="shared" si="4"/>
        <v>0</v>
      </c>
    </row>
    <row r="67" spans="1:8" s="38" customFormat="1" ht="19.5" customHeight="1">
      <c r="A67" s="87" t="s">
        <v>198</v>
      </c>
      <c r="B67" s="74"/>
      <c r="C67" s="45"/>
      <c r="D67" s="45">
        <f t="shared" si="5"/>
        <v>0</v>
      </c>
      <c r="E67" s="84" t="s">
        <v>199</v>
      </c>
      <c r="F67" s="45">
        <f>B83-F32-F33-F55-F56-F57</f>
        <v>0</v>
      </c>
      <c r="G67" s="45">
        <f>C83-G32-G33-G55-G56-G57</f>
        <v>2200</v>
      </c>
      <c r="H67" s="45">
        <f>D83-H32-H33-H55-H56-H57</f>
        <v>2200</v>
      </c>
    </row>
    <row r="68" spans="1:8" s="38" customFormat="1" ht="19.5" customHeight="1">
      <c r="A68" s="87" t="s">
        <v>200</v>
      </c>
      <c r="B68" s="74"/>
      <c r="C68" s="45"/>
      <c r="D68" s="45">
        <f t="shared" si="5"/>
        <v>0</v>
      </c>
      <c r="E68" s="90" t="s">
        <v>201</v>
      </c>
      <c r="F68" s="74"/>
      <c r="G68" s="45">
        <v>2200</v>
      </c>
      <c r="H68" s="74">
        <v>2200</v>
      </c>
    </row>
    <row r="69" spans="1:8" s="38" customFormat="1" ht="19.5" customHeight="1">
      <c r="A69" s="87" t="s">
        <v>202</v>
      </c>
      <c r="B69" s="74"/>
      <c r="C69" s="45"/>
      <c r="D69" s="45">
        <f t="shared" si="5"/>
        <v>0</v>
      </c>
      <c r="E69" s="79" t="s">
        <v>203</v>
      </c>
      <c r="F69" s="45">
        <f>F67-F68</f>
        <v>0</v>
      </c>
      <c r="G69" s="45">
        <f>G67-G68</f>
        <v>0</v>
      </c>
      <c r="H69" s="45">
        <f>H67-H68</f>
        <v>0</v>
      </c>
    </row>
    <row r="70" spans="1:8" s="38" customFormat="1" ht="19.5" customHeight="1">
      <c r="A70" s="87" t="s">
        <v>204</v>
      </c>
      <c r="B70" s="74"/>
      <c r="C70" s="45"/>
      <c r="D70" s="45">
        <f t="shared" si="5"/>
        <v>0</v>
      </c>
      <c r="E70" s="86"/>
      <c r="F70" s="74"/>
      <c r="G70" s="45"/>
      <c r="H70" s="74"/>
    </row>
    <row r="71" spans="1:8" s="38" customFormat="1" ht="19.5" customHeight="1">
      <c r="A71" s="87" t="s">
        <v>205</v>
      </c>
      <c r="B71" s="74"/>
      <c r="C71" s="45">
        <v>26014</v>
      </c>
      <c r="D71" s="45">
        <f t="shared" si="5"/>
        <v>26014</v>
      </c>
      <c r="E71" s="86"/>
      <c r="F71" s="74"/>
      <c r="G71" s="45"/>
      <c r="H71" s="74"/>
    </row>
    <row r="72" spans="1:8" s="38" customFormat="1" ht="19.5" customHeight="1">
      <c r="A72" s="87" t="s">
        <v>206</v>
      </c>
      <c r="B72" s="74"/>
      <c r="C72" s="45"/>
      <c r="D72" s="45">
        <f t="shared" si="5"/>
        <v>0</v>
      </c>
      <c r="E72" s="86"/>
      <c r="F72" s="74"/>
      <c r="G72" s="45"/>
      <c r="H72" s="74"/>
    </row>
    <row r="73" spans="1:8" s="38" customFormat="1" ht="19.5" customHeight="1">
      <c r="A73" s="87" t="s">
        <v>207</v>
      </c>
      <c r="B73" s="74"/>
      <c r="C73" s="45">
        <v>100</v>
      </c>
      <c r="D73" s="45">
        <f t="shared" si="5"/>
        <v>100</v>
      </c>
      <c r="E73" s="86"/>
      <c r="F73" s="74"/>
      <c r="G73" s="45"/>
      <c r="H73" s="74"/>
    </row>
    <row r="74" spans="1:8" s="38" customFormat="1" ht="19.5" customHeight="1">
      <c r="A74" s="87" t="s">
        <v>208</v>
      </c>
      <c r="B74" s="74">
        <v>162</v>
      </c>
      <c r="C74" s="45"/>
      <c r="D74" s="45">
        <f t="shared" si="5"/>
        <v>162</v>
      </c>
      <c r="E74" s="86"/>
      <c r="F74" s="74"/>
      <c r="G74" s="45"/>
      <c r="H74" s="74"/>
    </row>
    <row r="75" spans="1:8" s="38" customFormat="1" ht="19.5" customHeight="1">
      <c r="A75" s="85" t="s">
        <v>209</v>
      </c>
      <c r="B75" s="74">
        <v>137205</v>
      </c>
      <c r="C75" s="45">
        <f>-37637+3470</f>
        <v>-34167</v>
      </c>
      <c r="D75" s="45">
        <f t="shared" si="5"/>
        <v>103038</v>
      </c>
      <c r="E75" s="86"/>
      <c r="F75" s="74"/>
      <c r="G75" s="45"/>
      <c r="H75" s="74"/>
    </row>
    <row r="76" spans="1:8" s="38" customFormat="1" ht="19.5" customHeight="1">
      <c r="A76" s="84" t="s">
        <v>210</v>
      </c>
      <c r="B76" s="74">
        <v>3568</v>
      </c>
      <c r="C76" s="45">
        <v>1572</v>
      </c>
      <c r="D76" s="45">
        <f t="shared" si="5"/>
        <v>5140</v>
      </c>
      <c r="E76" s="88"/>
      <c r="F76" s="74"/>
      <c r="G76" s="45"/>
      <c r="H76" s="74"/>
    </row>
    <row r="77" spans="1:8" s="38" customFormat="1" ht="19.5" customHeight="1">
      <c r="A77" s="84" t="s">
        <v>211</v>
      </c>
      <c r="B77" s="80">
        <v>3070</v>
      </c>
      <c r="C77" s="45"/>
      <c r="D77" s="45">
        <f t="shared" si="5"/>
        <v>3070</v>
      </c>
      <c r="E77" s="84"/>
      <c r="F77" s="74"/>
      <c r="G77" s="45"/>
      <c r="H77" s="74"/>
    </row>
    <row r="78" spans="1:8" s="38" customFormat="1" ht="19.5" customHeight="1">
      <c r="A78" s="84" t="s">
        <v>212</v>
      </c>
      <c r="B78" s="80"/>
      <c r="C78" s="45"/>
      <c r="D78" s="45">
        <f t="shared" si="5"/>
        <v>0</v>
      </c>
      <c r="E78" s="90"/>
      <c r="F78" s="74"/>
      <c r="G78" s="45"/>
      <c r="H78" s="74"/>
    </row>
    <row r="79" spans="1:8" s="38" customFormat="1" ht="19.5" customHeight="1">
      <c r="A79" s="84" t="s">
        <v>213</v>
      </c>
      <c r="B79" s="80">
        <f>SUM(B80:B82)</f>
        <v>0</v>
      </c>
      <c r="C79" s="80">
        <f>SUM(C80:C82)</f>
        <v>7</v>
      </c>
      <c r="D79" s="80">
        <f>SUM(D80:D82)</f>
        <v>7</v>
      </c>
      <c r="E79" s="79"/>
      <c r="F79" s="74"/>
      <c r="G79" s="45"/>
      <c r="H79" s="74"/>
    </row>
    <row r="80" spans="1:8" s="38" customFormat="1" ht="19.5" customHeight="1">
      <c r="A80" s="91" t="s">
        <v>214</v>
      </c>
      <c r="B80" s="74"/>
      <c r="C80" s="45"/>
      <c r="D80" s="45">
        <f t="shared" si="5"/>
        <v>0</v>
      </c>
      <c r="E80" s="79"/>
      <c r="F80" s="74"/>
      <c r="G80" s="45"/>
      <c r="H80" s="74"/>
    </row>
    <row r="81" spans="1:8" s="38" customFormat="1" ht="19.5" customHeight="1">
      <c r="A81" s="91" t="s">
        <v>215</v>
      </c>
      <c r="B81" s="74"/>
      <c r="C81" s="45">
        <v>7</v>
      </c>
      <c r="D81" s="45">
        <f t="shared" si="5"/>
        <v>7</v>
      </c>
      <c r="E81" s="79"/>
      <c r="F81" s="74"/>
      <c r="G81" s="45"/>
      <c r="H81" s="74"/>
    </row>
    <row r="82" spans="1:8" s="38" customFormat="1" ht="19.5" customHeight="1">
      <c r="A82" s="91" t="s">
        <v>216</v>
      </c>
      <c r="B82" s="74"/>
      <c r="C82" s="45"/>
      <c r="D82" s="45">
        <f t="shared" si="5"/>
        <v>0</v>
      </c>
      <c r="E82" s="79"/>
      <c r="F82" s="74"/>
      <c r="G82" s="45"/>
      <c r="H82" s="74"/>
    </row>
    <row r="83" spans="1:8" s="38" customFormat="1" ht="19.5" customHeight="1">
      <c r="A83" s="57" t="s">
        <v>217</v>
      </c>
      <c r="B83" s="75">
        <f>SUM(B32,B33,B76:B79)</f>
        <v>305373</v>
      </c>
      <c r="C83" s="75">
        <f>SUM(C32,C33,C76:C79)</f>
        <v>38736</v>
      </c>
      <c r="D83" s="75">
        <f>SUM(D32,D33,D76:D79)</f>
        <v>344109</v>
      </c>
      <c r="E83" s="57" t="s">
        <v>218</v>
      </c>
      <c r="F83" s="76">
        <f>SUM(F32:F33,F55:F57,F67)</f>
        <v>305373</v>
      </c>
      <c r="G83" s="76">
        <f>SUM(G32:G33,G55:G57,G67)</f>
        <v>38736</v>
      </c>
      <c r="H83" s="76">
        <f>SUM(H32:H33,H55:H57,H67)</f>
        <v>344109</v>
      </c>
    </row>
    <row r="84" spans="1:8" s="69" customFormat="1" ht="19.5" customHeight="1">
      <c r="A84" s="92"/>
      <c r="B84" s="93"/>
      <c r="C84" s="93"/>
      <c r="D84" s="93"/>
      <c r="E84" s="93"/>
      <c r="F84" s="93"/>
      <c r="G84" s="93"/>
      <c r="H84" s="93"/>
    </row>
    <row r="85" spans="1:8" ht="18" customHeight="1">
      <c r="A85" s="94"/>
      <c r="B85" s="95"/>
      <c r="C85" s="95"/>
      <c r="D85" s="95"/>
      <c r="E85" s="95"/>
      <c r="F85" s="95"/>
      <c r="G85" s="95"/>
      <c r="H85" s="95"/>
    </row>
    <row r="86" spans="1:8" ht="18" customHeight="1">
      <c r="A86" s="96"/>
      <c r="B86" s="96"/>
      <c r="C86" s="96"/>
      <c r="D86" s="96"/>
      <c r="E86" s="96"/>
      <c r="F86" s="96"/>
      <c r="G86" s="96"/>
      <c r="H86" s="96"/>
    </row>
    <row r="87" spans="1:8" ht="18" customHeight="1">
      <c r="A87" s="95"/>
      <c r="B87" s="95"/>
      <c r="C87" s="95"/>
      <c r="D87" s="95"/>
      <c r="E87" s="95"/>
      <c r="F87" s="95"/>
      <c r="G87" s="95"/>
      <c r="H87" s="95"/>
    </row>
    <row r="88" spans="1:8" ht="18" customHeight="1">
      <c r="A88" s="95"/>
      <c r="B88" s="95"/>
      <c r="C88" s="95"/>
      <c r="D88" s="95"/>
      <c r="E88" s="95"/>
      <c r="F88" s="95"/>
      <c r="G88" s="95"/>
      <c r="H88" s="95"/>
    </row>
    <row r="89" spans="1:8" ht="18" customHeight="1">
      <c r="A89" s="95"/>
      <c r="B89" s="95"/>
      <c r="C89" s="95"/>
      <c r="D89" s="95"/>
      <c r="E89" s="95"/>
      <c r="F89" s="95"/>
      <c r="G89" s="95"/>
      <c r="H89" s="95"/>
    </row>
    <row r="90" spans="1:8" ht="24.75" customHeight="1">
      <c r="A90" s="95"/>
      <c r="B90" s="95"/>
      <c r="C90" s="95"/>
      <c r="D90" s="95"/>
      <c r="E90" s="95"/>
      <c r="F90" s="95"/>
      <c r="G90" s="95"/>
      <c r="H90" s="95"/>
    </row>
    <row r="91" spans="1:8" s="38" customFormat="1" ht="42.75" customHeight="1">
      <c r="A91" s="95"/>
      <c r="B91" s="95"/>
      <c r="C91" s="95"/>
      <c r="D91" s="95"/>
      <c r="E91" s="95"/>
      <c r="F91" s="95"/>
      <c r="G91" s="95"/>
      <c r="H91" s="95"/>
    </row>
    <row r="92" spans="1:8" s="70" customFormat="1" ht="19.5" customHeight="1">
      <c r="A92" s="95"/>
      <c r="B92" s="95"/>
      <c r="C92" s="95"/>
      <c r="D92" s="95"/>
      <c r="E92" s="95"/>
      <c r="F92" s="95"/>
      <c r="G92" s="95"/>
      <c r="H92" s="95"/>
    </row>
    <row r="93" spans="1:8" s="70" customFormat="1" ht="26.25" customHeight="1">
      <c r="A93"/>
      <c r="B93"/>
      <c r="C93"/>
      <c r="D93"/>
      <c r="E93"/>
      <c r="F93"/>
      <c r="G93"/>
      <c r="H93"/>
    </row>
    <row r="94" spans="1:8" s="70" customFormat="1" ht="39.75" customHeight="1" hidden="1">
      <c r="A94"/>
      <c r="B94"/>
      <c r="C94"/>
      <c r="D94"/>
      <c r="E94"/>
      <c r="F94"/>
      <c r="G94"/>
      <c r="H94"/>
    </row>
    <row r="95" spans="1:9" s="70" customFormat="1" ht="19.5" customHeight="1" hidden="1">
      <c r="A95"/>
      <c r="B95"/>
      <c r="C95"/>
      <c r="D95"/>
      <c r="E95"/>
      <c r="F95"/>
      <c r="G95"/>
      <c r="H95"/>
      <c r="I95" s="97"/>
    </row>
    <row r="96" ht="19.5" customHeight="1" hidden="1"/>
    <row r="97" ht="19.5" customHeight="1" hidden="1"/>
    <row r="98" ht="41.25" customHeight="1" hidden="1"/>
  </sheetData>
  <sheetProtection/>
  <mergeCells count="3">
    <mergeCell ref="A2:H2"/>
    <mergeCell ref="A4:D4"/>
    <mergeCell ref="E4:H4"/>
  </mergeCells>
  <printOptions horizontalCentered="1"/>
  <pageMargins left="0.36944444444444446" right="0.16111111111111112" top="0.9284722222222223" bottom="0.7006944444444444" header="0.20069444444444445" footer="0.11805555555555555"/>
  <pageSetup firstPageNumber="18" useFirstPageNumber="1" fitToHeight="0" fitToWidth="1" horizontalDpi="600" verticalDpi="600" orientation="portrait" paperSize="9" scale="70"/>
  <headerFooter alignWithMargins="0">
    <oddFooter>&amp;C-&amp;P -</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H43"/>
  <sheetViews>
    <sheetView showZeros="0" zoomScaleSheetLayoutView="100" zoomScalePageLayoutView="0" workbookViewId="0" topLeftCell="A1">
      <selection activeCell="L10" sqref="L10"/>
    </sheetView>
  </sheetViews>
  <sheetFormatPr defaultColWidth="9.00390625" defaultRowHeight="14.25"/>
  <cols>
    <col min="1" max="1" width="28.375" style="0" customWidth="1"/>
    <col min="2" max="2" width="10.25390625" style="0" customWidth="1"/>
    <col min="3" max="3" width="10.125" style="0" customWidth="1"/>
    <col min="4" max="4" width="10.875" style="0" customWidth="1"/>
    <col min="5" max="5" width="48.75390625" style="0" customWidth="1"/>
    <col min="6" max="6" width="11.00390625" style="0" customWidth="1"/>
    <col min="7" max="7" width="10.50390625" style="0" customWidth="1"/>
    <col min="8" max="8" width="11.00390625" style="0" customWidth="1"/>
  </cols>
  <sheetData>
    <row r="1" s="38" customFormat="1" ht="18.75" customHeight="1">
      <c r="A1" s="19" t="s">
        <v>219</v>
      </c>
    </row>
    <row r="2" spans="1:8" s="38" customFormat="1" ht="37.5" customHeight="1">
      <c r="A2" s="173" t="s">
        <v>220</v>
      </c>
      <c r="B2" s="173"/>
      <c r="C2" s="173"/>
      <c r="D2" s="173"/>
      <c r="E2" s="173"/>
      <c r="F2" s="173"/>
      <c r="G2" s="173"/>
      <c r="H2" s="173"/>
    </row>
    <row r="3" spans="1:8" s="19" customFormat="1" ht="24" customHeight="1">
      <c r="A3" s="39"/>
      <c r="B3" s="39"/>
      <c r="C3" s="39"/>
      <c r="D3" s="40"/>
      <c r="E3" s="40"/>
      <c r="F3" s="40"/>
      <c r="G3" s="40"/>
      <c r="H3" s="41" t="s">
        <v>3</v>
      </c>
    </row>
    <row r="4" spans="1:8" s="19" customFormat="1" ht="24" customHeight="1">
      <c r="A4" s="175" t="s">
        <v>221</v>
      </c>
      <c r="B4" s="176"/>
      <c r="C4" s="176"/>
      <c r="D4" s="176"/>
      <c r="E4" s="175" t="s">
        <v>222</v>
      </c>
      <c r="F4" s="176"/>
      <c r="G4" s="176"/>
      <c r="H4" s="177"/>
    </row>
    <row r="5" spans="1:8" s="19" customFormat="1" ht="24" customHeight="1">
      <c r="A5" s="42" t="s">
        <v>223</v>
      </c>
      <c r="B5" s="42" t="s">
        <v>105</v>
      </c>
      <c r="C5" s="42" t="s">
        <v>106</v>
      </c>
      <c r="D5" s="42" t="s">
        <v>10</v>
      </c>
      <c r="E5" s="43" t="s">
        <v>223</v>
      </c>
      <c r="F5" s="42" t="s">
        <v>105</v>
      </c>
      <c r="G5" s="42" t="s">
        <v>106</v>
      </c>
      <c r="H5" s="42" t="s">
        <v>10</v>
      </c>
    </row>
    <row r="6" spans="1:8" s="19" customFormat="1" ht="24" customHeight="1">
      <c r="A6" s="44" t="s">
        <v>224</v>
      </c>
      <c r="B6" s="45"/>
      <c r="C6" s="46"/>
      <c r="D6" s="45">
        <f aca="true" t="shared" si="0" ref="D6:D17">SUM(B6:C6)</f>
        <v>0</v>
      </c>
      <c r="E6" s="47" t="s">
        <v>225</v>
      </c>
      <c r="F6" s="48">
        <f>SUM(F7:F9)</f>
        <v>50</v>
      </c>
      <c r="G6" s="48">
        <f>SUM(G7:G9)</f>
        <v>-9</v>
      </c>
      <c r="H6" s="48">
        <f>SUM(H7:H9)</f>
        <v>41</v>
      </c>
    </row>
    <row r="7" spans="1:8" s="19" customFormat="1" ht="24" customHeight="1">
      <c r="A7" s="44" t="s">
        <v>226</v>
      </c>
      <c r="B7" s="45"/>
      <c r="C7" s="46"/>
      <c r="D7" s="45">
        <f t="shared" si="0"/>
        <v>0</v>
      </c>
      <c r="E7" s="49" t="s">
        <v>227</v>
      </c>
      <c r="F7" s="45"/>
      <c r="G7" s="46">
        <v>11</v>
      </c>
      <c r="H7" s="45">
        <f>SUM(F7:G7)</f>
        <v>11</v>
      </c>
    </row>
    <row r="8" spans="1:8" s="19" customFormat="1" ht="24" customHeight="1">
      <c r="A8" s="44" t="s">
        <v>228</v>
      </c>
      <c r="B8" s="45"/>
      <c r="C8" s="46"/>
      <c r="D8" s="45">
        <f t="shared" si="0"/>
        <v>0</v>
      </c>
      <c r="E8" s="49" t="s">
        <v>229</v>
      </c>
      <c r="F8" s="45"/>
      <c r="G8" s="46">
        <v>30</v>
      </c>
      <c r="H8" s="45">
        <f>SUM(F8:G8)</f>
        <v>30</v>
      </c>
    </row>
    <row r="9" spans="1:8" s="19" customFormat="1" ht="24" customHeight="1">
      <c r="A9" s="44" t="s">
        <v>230</v>
      </c>
      <c r="B9" s="45"/>
      <c r="C9" s="46"/>
      <c r="D9" s="45">
        <f t="shared" si="0"/>
        <v>0</v>
      </c>
      <c r="E9" s="49" t="s">
        <v>231</v>
      </c>
      <c r="F9" s="45">
        <v>50</v>
      </c>
      <c r="G9" s="46">
        <v>-50</v>
      </c>
      <c r="H9" s="45">
        <f>SUM(F9:G9)</f>
        <v>0</v>
      </c>
    </row>
    <row r="10" spans="1:8" s="19" customFormat="1" ht="24" customHeight="1">
      <c r="A10" s="44" t="s">
        <v>232</v>
      </c>
      <c r="B10" s="45">
        <v>31205</v>
      </c>
      <c r="C10" s="46">
        <v>-10037</v>
      </c>
      <c r="D10" s="45">
        <f t="shared" si="0"/>
        <v>21168</v>
      </c>
      <c r="E10" s="47" t="s">
        <v>233</v>
      </c>
      <c r="F10" s="48">
        <f>SUM(F11:F12)</f>
        <v>60</v>
      </c>
      <c r="G10" s="48">
        <f>SUM(G11:G12)</f>
        <v>6</v>
      </c>
      <c r="H10" s="48">
        <f>SUM(H11:H12)</f>
        <v>66</v>
      </c>
    </row>
    <row r="11" spans="1:8" s="19" customFormat="1" ht="24" customHeight="1">
      <c r="A11" s="44" t="s">
        <v>234</v>
      </c>
      <c r="B11" s="45"/>
      <c r="C11" s="46"/>
      <c r="D11" s="45">
        <f t="shared" si="0"/>
        <v>0</v>
      </c>
      <c r="E11" s="49" t="s">
        <v>235</v>
      </c>
      <c r="F11" s="45">
        <v>60</v>
      </c>
      <c r="G11" s="45">
        <v>6</v>
      </c>
      <c r="H11" s="45">
        <f aca="true" t="shared" si="1" ref="H11:H23">SUM(F11:G11)</f>
        <v>66</v>
      </c>
    </row>
    <row r="12" spans="1:8" s="19" customFormat="1" ht="24" customHeight="1">
      <c r="A12" s="44" t="s">
        <v>236</v>
      </c>
      <c r="B12" s="45"/>
      <c r="C12" s="50"/>
      <c r="D12" s="45">
        <f t="shared" si="0"/>
        <v>0</v>
      </c>
      <c r="E12" s="49" t="s">
        <v>237</v>
      </c>
      <c r="F12" s="45"/>
      <c r="G12" s="46"/>
      <c r="H12" s="48">
        <f t="shared" si="1"/>
        <v>0</v>
      </c>
    </row>
    <row r="13" spans="1:8" s="19" customFormat="1" ht="24" customHeight="1">
      <c r="A13" s="44" t="s">
        <v>238</v>
      </c>
      <c r="B13" s="45"/>
      <c r="C13" s="46"/>
      <c r="D13" s="45">
        <f t="shared" si="0"/>
        <v>0</v>
      </c>
      <c r="E13" s="47" t="s">
        <v>239</v>
      </c>
      <c r="F13" s="45"/>
      <c r="G13" s="45"/>
      <c r="H13" s="48">
        <f t="shared" si="1"/>
        <v>0</v>
      </c>
    </row>
    <row r="14" spans="1:8" s="19" customFormat="1" ht="24" customHeight="1">
      <c r="A14" s="44" t="s">
        <v>240</v>
      </c>
      <c r="B14" s="45"/>
      <c r="C14" s="51"/>
      <c r="D14" s="45">
        <f t="shared" si="0"/>
        <v>0</v>
      </c>
      <c r="E14" s="47" t="s">
        <v>241</v>
      </c>
      <c r="F14" s="48">
        <f>SUM(F15:F23)</f>
        <v>31407</v>
      </c>
      <c r="G14" s="48">
        <f>SUM(G15:G23)</f>
        <v>-13260</v>
      </c>
      <c r="H14" s="48">
        <f>SUM(H15:H23)</f>
        <v>18147</v>
      </c>
    </row>
    <row r="15" spans="1:8" s="19" customFormat="1" ht="24" customHeight="1">
      <c r="A15" s="44" t="s">
        <v>242</v>
      </c>
      <c r="B15" s="45">
        <v>200</v>
      </c>
      <c r="C15" s="46">
        <v>82</v>
      </c>
      <c r="D15" s="45">
        <f t="shared" si="0"/>
        <v>282</v>
      </c>
      <c r="E15" s="44" t="s">
        <v>243</v>
      </c>
      <c r="F15" s="52">
        <v>31207</v>
      </c>
      <c r="G15" s="52">
        <v>-13387</v>
      </c>
      <c r="H15" s="45">
        <f t="shared" si="1"/>
        <v>17820</v>
      </c>
    </row>
    <row r="16" spans="1:8" s="19" customFormat="1" ht="24" customHeight="1">
      <c r="A16" s="44" t="s">
        <v>244</v>
      </c>
      <c r="B16" s="45"/>
      <c r="C16" s="46"/>
      <c r="D16" s="45">
        <f t="shared" si="0"/>
        <v>0</v>
      </c>
      <c r="E16" s="44" t="s">
        <v>245</v>
      </c>
      <c r="F16" s="52"/>
      <c r="G16" s="53">
        <v>45</v>
      </c>
      <c r="H16" s="45">
        <f t="shared" si="1"/>
        <v>45</v>
      </c>
    </row>
    <row r="17" spans="1:8" s="19" customFormat="1" ht="24" customHeight="1">
      <c r="A17" s="44"/>
      <c r="B17" s="45"/>
      <c r="C17" s="46"/>
      <c r="D17" s="45">
        <f t="shared" si="0"/>
        <v>0</v>
      </c>
      <c r="E17" s="44" t="s">
        <v>246</v>
      </c>
      <c r="F17" s="52"/>
      <c r="G17" s="53"/>
      <c r="H17" s="45">
        <f t="shared" si="1"/>
        <v>0</v>
      </c>
    </row>
    <row r="18" spans="1:8" s="19" customFormat="1" ht="24" customHeight="1">
      <c r="A18" s="44"/>
      <c r="B18" s="45"/>
      <c r="C18" s="46"/>
      <c r="D18" s="45"/>
      <c r="E18" s="44" t="s">
        <v>247</v>
      </c>
      <c r="F18" s="52"/>
      <c r="G18" s="54"/>
      <c r="H18" s="45">
        <f t="shared" si="1"/>
        <v>0</v>
      </c>
    </row>
    <row r="19" spans="1:8" s="19" customFormat="1" ht="24" customHeight="1">
      <c r="A19" s="44"/>
      <c r="B19" s="45"/>
      <c r="C19" s="46"/>
      <c r="D19" s="45"/>
      <c r="E19" s="44" t="s">
        <v>248</v>
      </c>
      <c r="F19" s="52"/>
      <c r="G19" s="53"/>
      <c r="H19" s="45">
        <f t="shared" si="1"/>
        <v>0</v>
      </c>
    </row>
    <row r="20" spans="1:8" s="19" customFormat="1" ht="24" customHeight="1">
      <c r="A20" s="44"/>
      <c r="B20" s="45"/>
      <c r="C20" s="46"/>
      <c r="D20" s="45"/>
      <c r="E20" s="44" t="s">
        <v>249</v>
      </c>
      <c r="F20" s="52"/>
      <c r="G20" s="53"/>
      <c r="H20" s="45">
        <f t="shared" si="1"/>
        <v>0</v>
      </c>
    </row>
    <row r="21" spans="1:8" s="19" customFormat="1" ht="24" customHeight="1">
      <c r="A21" s="44"/>
      <c r="B21" s="45"/>
      <c r="C21" s="46"/>
      <c r="D21" s="45"/>
      <c r="E21" s="44" t="s">
        <v>250</v>
      </c>
      <c r="F21" s="52"/>
      <c r="G21" s="53"/>
      <c r="H21" s="45">
        <f t="shared" si="1"/>
        <v>0</v>
      </c>
    </row>
    <row r="22" spans="1:8" s="19" customFormat="1" ht="24" customHeight="1">
      <c r="A22" s="44"/>
      <c r="B22" s="45"/>
      <c r="C22" s="46"/>
      <c r="D22" s="45"/>
      <c r="E22" s="44" t="s">
        <v>251</v>
      </c>
      <c r="F22" s="52"/>
      <c r="G22" s="53"/>
      <c r="H22" s="45">
        <f t="shared" si="1"/>
        <v>0</v>
      </c>
    </row>
    <row r="23" spans="1:8" s="19" customFormat="1" ht="24" customHeight="1">
      <c r="A23" s="44"/>
      <c r="B23" s="45"/>
      <c r="C23" s="46"/>
      <c r="D23" s="45">
        <f>SUM(B23:C23)</f>
        <v>0</v>
      </c>
      <c r="E23" s="44" t="s">
        <v>252</v>
      </c>
      <c r="F23" s="52">
        <v>200</v>
      </c>
      <c r="G23" s="53">
        <v>82</v>
      </c>
      <c r="H23" s="45">
        <f t="shared" si="1"/>
        <v>282</v>
      </c>
    </row>
    <row r="24" spans="1:8" s="19" customFormat="1" ht="24" customHeight="1">
      <c r="A24" s="44"/>
      <c r="B24" s="45"/>
      <c r="C24" s="46"/>
      <c r="D24" s="45"/>
      <c r="E24" s="47" t="s">
        <v>253</v>
      </c>
      <c r="F24" s="48">
        <v>150</v>
      </c>
      <c r="G24" s="48">
        <v>-30</v>
      </c>
      <c r="H24" s="48">
        <f aca="true" t="shared" si="2" ref="H24:H29">SUM(F24:G24)</f>
        <v>120</v>
      </c>
    </row>
    <row r="25" spans="1:8" s="19" customFormat="1" ht="24" customHeight="1">
      <c r="A25" s="46"/>
      <c r="B25" s="45"/>
      <c r="C25" s="46"/>
      <c r="D25" s="45"/>
      <c r="E25" s="55" t="s">
        <v>254</v>
      </c>
      <c r="F25" s="48">
        <f>SUM(F26:F27)</f>
        <v>1240</v>
      </c>
      <c r="G25" s="48">
        <f>SUM(G26:G27)</f>
        <v>239</v>
      </c>
      <c r="H25" s="48">
        <f>SUM(H26:H27)</f>
        <v>1479</v>
      </c>
    </row>
    <row r="26" spans="1:8" s="19" customFormat="1" ht="24" customHeight="1">
      <c r="A26" s="45"/>
      <c r="B26" s="45"/>
      <c r="C26" s="45"/>
      <c r="D26" s="45"/>
      <c r="E26" s="45" t="s">
        <v>255</v>
      </c>
      <c r="F26" s="45">
        <v>30</v>
      </c>
      <c r="G26" s="45">
        <v>-15</v>
      </c>
      <c r="H26" s="45">
        <f t="shared" si="2"/>
        <v>15</v>
      </c>
    </row>
    <row r="27" spans="1:8" s="19" customFormat="1" ht="24" customHeight="1">
      <c r="A27" s="45"/>
      <c r="B27" s="45"/>
      <c r="C27" s="45"/>
      <c r="D27" s="45"/>
      <c r="E27" s="56" t="s">
        <v>256</v>
      </c>
      <c r="F27" s="45">
        <v>1210</v>
      </c>
      <c r="G27" s="45">
        <v>254</v>
      </c>
      <c r="H27" s="45">
        <f t="shared" si="2"/>
        <v>1464</v>
      </c>
    </row>
    <row r="28" spans="1:8" s="19" customFormat="1" ht="24" customHeight="1">
      <c r="A28" s="45"/>
      <c r="B28" s="45"/>
      <c r="C28" s="45"/>
      <c r="D28" s="45"/>
      <c r="E28" s="48" t="s">
        <v>257</v>
      </c>
      <c r="F28" s="48"/>
      <c r="G28" s="45">
        <v>2599</v>
      </c>
      <c r="H28" s="48">
        <f t="shared" si="2"/>
        <v>2599</v>
      </c>
    </row>
    <row r="29" spans="1:8" s="19" customFormat="1" ht="24" customHeight="1">
      <c r="A29" s="45"/>
      <c r="B29" s="45"/>
      <c r="C29" s="45"/>
      <c r="D29" s="45"/>
      <c r="E29" s="48" t="s">
        <v>258</v>
      </c>
      <c r="F29" s="45"/>
      <c r="G29" s="45"/>
      <c r="H29" s="45">
        <f t="shared" si="2"/>
        <v>0</v>
      </c>
    </row>
    <row r="30" spans="1:8" s="19" customFormat="1" ht="24" customHeight="1">
      <c r="A30" s="57" t="s">
        <v>154</v>
      </c>
      <c r="B30" s="48">
        <f>SUM(B6:B24)</f>
        <v>31405</v>
      </c>
      <c r="C30" s="48">
        <f>SUM(C6:C24)</f>
        <v>-9955</v>
      </c>
      <c r="D30" s="48">
        <f>SUM(D6:D24)</f>
        <v>21450</v>
      </c>
      <c r="E30" s="57" t="s">
        <v>155</v>
      </c>
      <c r="F30" s="48">
        <f>SUM(F6,F10,F13,F14,F24,F25,F28:F29)</f>
        <v>32907</v>
      </c>
      <c r="G30" s="48">
        <f>SUM(G6,G10,G13,G14,G24,G25,G28:G29)</f>
        <v>-10455</v>
      </c>
      <c r="H30" s="48">
        <f>SUM(H6,H10,H13,H14,H24,H25,H28:H29)</f>
        <v>22452</v>
      </c>
    </row>
    <row r="31" spans="1:8" s="19" customFormat="1" ht="24" customHeight="1">
      <c r="A31" s="58" t="s">
        <v>259</v>
      </c>
      <c r="B31" s="48"/>
      <c r="C31" s="48">
        <v>120</v>
      </c>
      <c r="D31" s="48">
        <f aca="true" t="shared" si="3" ref="D31:D37">SUM(B31:C31)</f>
        <v>120</v>
      </c>
      <c r="E31" s="58" t="s">
        <v>260</v>
      </c>
      <c r="F31" s="48"/>
      <c r="G31" s="48">
        <v>120</v>
      </c>
      <c r="H31" s="48">
        <f aca="true" t="shared" si="4" ref="H31:H39">SUM(F31:G31)</f>
        <v>120</v>
      </c>
    </row>
    <row r="32" spans="1:8" s="19" customFormat="1" ht="24" customHeight="1">
      <c r="A32" s="58" t="s">
        <v>261</v>
      </c>
      <c r="B32" s="48">
        <f>SUM(B33)</f>
        <v>1500</v>
      </c>
      <c r="C32" s="48">
        <f>SUM(C33)</f>
        <v>206</v>
      </c>
      <c r="D32" s="48">
        <f t="shared" si="3"/>
        <v>1706</v>
      </c>
      <c r="E32" s="58" t="s">
        <v>157</v>
      </c>
      <c r="F32" s="48">
        <f>SUM(F33)</f>
        <v>0</v>
      </c>
      <c r="G32" s="48">
        <f>SUM(G33)</f>
        <v>749</v>
      </c>
      <c r="H32" s="48">
        <f>SUM(H33)</f>
        <v>749</v>
      </c>
    </row>
    <row r="33" spans="1:8" s="19" customFormat="1" ht="24" customHeight="1">
      <c r="A33" s="59" t="s">
        <v>262</v>
      </c>
      <c r="B33" s="59">
        <f>SUM(B34:B35)</f>
        <v>1500</v>
      </c>
      <c r="C33" s="59">
        <f>SUM(C34:C35)</f>
        <v>206</v>
      </c>
      <c r="D33" s="45">
        <f t="shared" si="3"/>
        <v>1706</v>
      </c>
      <c r="E33" s="59" t="s">
        <v>263</v>
      </c>
      <c r="F33" s="59">
        <f>SUM(F34:F35)</f>
        <v>0</v>
      </c>
      <c r="G33" s="59">
        <f>SUM(G34:G35)</f>
        <v>749</v>
      </c>
      <c r="H33" s="59">
        <f>SUM(H34:H35)</f>
        <v>749</v>
      </c>
    </row>
    <row r="34" spans="1:8" s="19" customFormat="1" ht="24" customHeight="1">
      <c r="A34" s="59" t="s">
        <v>264</v>
      </c>
      <c r="B34" s="59">
        <v>1500</v>
      </c>
      <c r="C34" s="59">
        <v>206</v>
      </c>
      <c r="D34" s="45">
        <f t="shared" si="3"/>
        <v>1706</v>
      </c>
      <c r="E34" s="59" t="s">
        <v>265</v>
      </c>
      <c r="F34" s="59"/>
      <c r="G34" s="59"/>
      <c r="H34" s="45">
        <f t="shared" si="4"/>
        <v>0</v>
      </c>
    </row>
    <row r="35" spans="1:8" s="19" customFormat="1" ht="24" customHeight="1">
      <c r="A35" s="59" t="s">
        <v>266</v>
      </c>
      <c r="B35" s="59"/>
      <c r="C35" s="59"/>
      <c r="D35" s="45">
        <f t="shared" si="3"/>
        <v>0</v>
      </c>
      <c r="E35" s="59" t="s">
        <v>267</v>
      </c>
      <c r="F35" s="59"/>
      <c r="G35" s="59">
        <f>290+459</f>
        <v>749</v>
      </c>
      <c r="H35" s="45">
        <f t="shared" si="4"/>
        <v>749</v>
      </c>
    </row>
    <row r="36" spans="1:8" s="19" customFormat="1" ht="24" customHeight="1">
      <c r="A36" s="58" t="s">
        <v>268</v>
      </c>
      <c r="B36" s="59"/>
      <c r="C36" s="59"/>
      <c r="D36" s="45">
        <f t="shared" si="3"/>
        <v>0</v>
      </c>
      <c r="E36" s="58" t="s">
        <v>269</v>
      </c>
      <c r="F36" s="59"/>
      <c r="G36" s="59"/>
      <c r="H36" s="45">
        <f t="shared" si="4"/>
        <v>0</v>
      </c>
    </row>
    <row r="37" spans="1:8" s="19" customFormat="1" ht="24" customHeight="1">
      <c r="A37" s="58" t="s">
        <v>270</v>
      </c>
      <c r="B37" s="59">
        <v>2</v>
      </c>
      <c r="C37" s="45">
        <v>43</v>
      </c>
      <c r="D37" s="45">
        <f t="shared" si="3"/>
        <v>45</v>
      </c>
      <c r="E37" s="58" t="s">
        <v>188</v>
      </c>
      <c r="F37" s="59"/>
      <c r="G37" s="59"/>
      <c r="H37" s="45">
        <f t="shared" si="4"/>
        <v>0</v>
      </c>
    </row>
    <row r="38" spans="1:8" s="19" customFormat="1" ht="24" customHeight="1">
      <c r="A38" s="58" t="s">
        <v>213</v>
      </c>
      <c r="B38" s="59"/>
      <c r="C38" s="59"/>
      <c r="D38" s="45"/>
      <c r="E38" s="58" t="s">
        <v>271</v>
      </c>
      <c r="F38" s="45">
        <f>B40-F30-F31-F32</f>
        <v>0</v>
      </c>
      <c r="G38" s="45">
        <f>C40-G30-G31-G32</f>
        <v>0</v>
      </c>
      <c r="H38" s="45">
        <f>D40-H30-H31-H32</f>
        <v>0</v>
      </c>
    </row>
    <row r="39" spans="1:8" s="19" customFormat="1" ht="24" customHeight="1">
      <c r="A39" s="45"/>
      <c r="B39" s="45"/>
      <c r="C39" s="45"/>
      <c r="D39" s="45"/>
      <c r="E39" s="45"/>
      <c r="F39" s="45"/>
      <c r="G39" s="45"/>
      <c r="H39" s="45">
        <f t="shared" si="4"/>
        <v>0</v>
      </c>
    </row>
    <row r="40" spans="1:8" s="19" customFormat="1" ht="24" customHeight="1">
      <c r="A40" s="57" t="s">
        <v>217</v>
      </c>
      <c r="B40" s="60">
        <f>SUM(B30:B32,B36:B38)</f>
        <v>32907</v>
      </c>
      <c r="C40" s="60">
        <f>SUM(C30:C32,C36:C38)</f>
        <v>-9586</v>
      </c>
      <c r="D40" s="60">
        <f>SUM(D30:D32,D36:D38)</f>
        <v>23321</v>
      </c>
      <c r="E40" s="57" t="s">
        <v>218</v>
      </c>
      <c r="F40" s="48">
        <f>SUM(F30:F32,F36:F38)</f>
        <v>32907</v>
      </c>
      <c r="G40" s="48">
        <f>SUM(G30:G32,G36:G38)</f>
        <v>-9586</v>
      </c>
      <c r="H40" s="48">
        <f>SUM(H30:H32,H36:H38)</f>
        <v>23321</v>
      </c>
    </row>
    <row r="41" spans="1:8" s="19" customFormat="1" ht="19.5" customHeight="1">
      <c r="A41" s="61"/>
      <c r="B41" s="62"/>
      <c r="C41" s="62"/>
      <c r="D41" s="62"/>
      <c r="E41" s="63"/>
      <c r="F41" s="64"/>
      <c r="G41" s="64"/>
      <c r="H41" s="64"/>
    </row>
    <row r="42" spans="1:8" s="19" customFormat="1" ht="19.5" customHeight="1">
      <c r="A42" s="65"/>
      <c r="B42" s="65"/>
      <c r="C42" s="65"/>
      <c r="D42" s="65"/>
      <c r="E42" s="65"/>
      <c r="F42" s="65"/>
      <c r="G42" s="65"/>
      <c r="H42" s="65"/>
    </row>
    <row r="43" spans="1:8" s="19" customFormat="1" ht="19.5" customHeight="1">
      <c r="A43" s="66"/>
      <c r="B43" s="66"/>
      <c r="C43" s="66"/>
      <c r="D43" s="66"/>
      <c r="E43" s="66"/>
      <c r="F43"/>
      <c r="G43"/>
      <c r="H43"/>
    </row>
  </sheetData>
  <sheetProtection/>
  <mergeCells count="3">
    <mergeCell ref="A2:H2"/>
    <mergeCell ref="A4:D4"/>
    <mergeCell ref="E4:H4"/>
  </mergeCells>
  <printOptions/>
  <pageMargins left="0.7513888888888889" right="0.7513888888888889" top="1" bottom="1" header="0.5118055555555555" footer="0.5118055555555555"/>
  <pageSetup firstPageNumber="20" useFirstPageNumber="1" fitToHeight="0" fitToWidth="1" horizontalDpi="600" verticalDpi="600" orientation="portrait" paperSize="9" scale="57"/>
  <headerFooter>
    <oddFooter>&amp;C- &amp;P -</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42"/>
  <sheetViews>
    <sheetView showZeros="0" zoomScaleSheetLayoutView="100" zoomScalePageLayoutView="0" workbookViewId="0" topLeftCell="A1">
      <selection activeCell="K20" sqref="K20"/>
    </sheetView>
  </sheetViews>
  <sheetFormatPr defaultColWidth="9.00390625" defaultRowHeight="14.25"/>
  <cols>
    <col min="1" max="1" width="35.75390625" style="7" customWidth="1"/>
    <col min="2" max="2" width="7.375" style="7" customWidth="1"/>
    <col min="3" max="3" width="8.00390625" style="7" customWidth="1"/>
    <col min="4" max="4" width="7.75390625" style="7" customWidth="1"/>
    <col min="5" max="5" width="34.25390625" style="7" customWidth="1"/>
    <col min="6" max="6" width="8.375" style="7" customWidth="1"/>
    <col min="7" max="7" width="7.75390625" style="7" customWidth="1"/>
    <col min="8" max="8" width="7.625" style="7" customWidth="1"/>
    <col min="9" max="9" width="9.00390625" style="7" customWidth="1"/>
    <col min="10" max="10" width="17.00390625" style="7" customWidth="1"/>
    <col min="11" max="16384" width="9.00390625" style="7" customWidth="1"/>
  </cols>
  <sheetData>
    <row r="1" ht="18.75" customHeight="1">
      <c r="A1" s="19" t="s">
        <v>272</v>
      </c>
    </row>
    <row r="2" spans="1:10" ht="33" customHeight="1">
      <c r="A2" s="178" t="s">
        <v>273</v>
      </c>
      <c r="B2" s="178"/>
      <c r="C2" s="178"/>
      <c r="D2" s="178"/>
      <c r="E2" s="178"/>
      <c r="F2" s="178"/>
      <c r="G2" s="178"/>
      <c r="H2" s="178"/>
      <c r="I2" s="37"/>
      <c r="J2" s="37"/>
    </row>
    <row r="3" spans="1:8" ht="22.5">
      <c r="A3" s="20"/>
      <c r="B3" s="20"/>
      <c r="C3" s="20"/>
      <c r="D3" s="20"/>
      <c r="E3" s="20"/>
      <c r="F3" s="21"/>
      <c r="G3" s="179" t="s">
        <v>3</v>
      </c>
      <c r="H3" s="179"/>
    </row>
    <row r="4" spans="1:8" ht="27" customHeight="1">
      <c r="A4" s="180" t="s">
        <v>221</v>
      </c>
      <c r="B4" s="181"/>
      <c r="C4" s="181"/>
      <c r="D4" s="181"/>
      <c r="E4" s="180" t="s">
        <v>222</v>
      </c>
      <c r="F4" s="181"/>
      <c r="G4" s="181"/>
      <c r="H4" s="182"/>
    </row>
    <row r="5" spans="1:8" ht="33" customHeight="1">
      <c r="A5" s="22" t="s">
        <v>223</v>
      </c>
      <c r="B5" s="22" t="s">
        <v>105</v>
      </c>
      <c r="C5" s="22" t="s">
        <v>106</v>
      </c>
      <c r="D5" s="22" t="s">
        <v>10</v>
      </c>
      <c r="E5" s="23" t="s">
        <v>223</v>
      </c>
      <c r="F5" s="22" t="s">
        <v>105</v>
      </c>
      <c r="G5" s="22" t="s">
        <v>106</v>
      </c>
      <c r="H5" s="22" t="s">
        <v>10</v>
      </c>
    </row>
    <row r="6" spans="1:8" ht="18" customHeight="1">
      <c r="A6" s="24" t="s">
        <v>274</v>
      </c>
      <c r="B6" s="25">
        <f>SUM(B7:B20)</f>
        <v>5</v>
      </c>
      <c r="C6" s="25">
        <f>SUM(C7:C20)</f>
        <v>2</v>
      </c>
      <c r="D6" s="26">
        <f aca="true" t="shared" si="0" ref="D6:D20">SUM(B6:C6)</f>
        <v>7</v>
      </c>
      <c r="E6" s="24" t="s">
        <v>233</v>
      </c>
      <c r="F6" s="27">
        <f>SUM(F7:F8)</f>
        <v>0</v>
      </c>
      <c r="G6" s="27">
        <f>SUM(G7:G8)</f>
        <v>0</v>
      </c>
      <c r="H6" s="27">
        <f>SUM(F6:G6)</f>
        <v>0</v>
      </c>
    </row>
    <row r="7" spans="1:8" ht="18" customHeight="1">
      <c r="A7" s="24" t="s">
        <v>275</v>
      </c>
      <c r="B7" s="28"/>
      <c r="C7" s="29"/>
      <c r="D7" s="30">
        <f t="shared" si="0"/>
        <v>0</v>
      </c>
      <c r="E7" s="24" t="s">
        <v>276</v>
      </c>
      <c r="F7" s="27"/>
      <c r="G7" s="27"/>
      <c r="H7" s="27">
        <f aca="true" t="shared" si="1" ref="H7:H41">SUM(F7:G7)</f>
        <v>0</v>
      </c>
    </row>
    <row r="8" spans="1:8" ht="18" customHeight="1">
      <c r="A8" s="24" t="s">
        <v>277</v>
      </c>
      <c r="B8" s="31"/>
      <c r="C8" s="27"/>
      <c r="D8" s="30">
        <f t="shared" si="0"/>
        <v>0</v>
      </c>
      <c r="E8" s="24" t="s">
        <v>278</v>
      </c>
      <c r="F8" s="27"/>
      <c r="G8" s="27"/>
      <c r="H8" s="27">
        <f t="shared" si="1"/>
        <v>0</v>
      </c>
    </row>
    <row r="9" spans="1:8" ht="18" customHeight="1">
      <c r="A9" s="24" t="s">
        <v>279</v>
      </c>
      <c r="B9" s="31"/>
      <c r="C9" s="27"/>
      <c r="D9" s="30">
        <f t="shared" si="0"/>
        <v>0</v>
      </c>
      <c r="E9" s="24" t="s">
        <v>280</v>
      </c>
      <c r="F9" s="25">
        <f>SUM(F10,F20,F29,F31,F35)</f>
        <v>5</v>
      </c>
      <c r="G9" s="25">
        <f>SUM(G10,G20,G29,G31,G35)</f>
        <v>-5</v>
      </c>
      <c r="H9" s="25">
        <f t="shared" si="1"/>
        <v>0</v>
      </c>
    </row>
    <row r="10" spans="1:8" ht="18" customHeight="1">
      <c r="A10" s="24" t="s">
        <v>281</v>
      </c>
      <c r="B10" s="31"/>
      <c r="C10" s="27"/>
      <c r="D10" s="30">
        <f t="shared" si="0"/>
        <v>0</v>
      </c>
      <c r="E10" s="24" t="s">
        <v>282</v>
      </c>
      <c r="F10" s="27">
        <f>SUM(F11:F19)</f>
        <v>0</v>
      </c>
      <c r="G10" s="27">
        <f>SUM(G11:G19)</f>
        <v>0</v>
      </c>
      <c r="H10" s="27">
        <f t="shared" si="1"/>
        <v>0</v>
      </c>
    </row>
    <row r="11" spans="1:8" ht="18" customHeight="1">
      <c r="A11" s="24" t="s">
        <v>283</v>
      </c>
      <c r="B11" s="31"/>
      <c r="C11" s="27"/>
      <c r="D11" s="30">
        <f t="shared" si="0"/>
        <v>0</v>
      </c>
      <c r="E11" s="24" t="s">
        <v>284</v>
      </c>
      <c r="F11" s="27"/>
      <c r="G11" s="32"/>
      <c r="H11" s="27">
        <f t="shared" si="1"/>
        <v>0</v>
      </c>
    </row>
    <row r="12" spans="1:8" ht="18" customHeight="1">
      <c r="A12" s="24" t="s">
        <v>285</v>
      </c>
      <c r="B12" s="31"/>
      <c r="C12" s="27"/>
      <c r="D12" s="30">
        <f t="shared" si="0"/>
        <v>0</v>
      </c>
      <c r="E12" s="24" t="s">
        <v>286</v>
      </c>
      <c r="F12" s="27"/>
      <c r="G12" s="32"/>
      <c r="H12" s="27">
        <f t="shared" si="1"/>
        <v>0</v>
      </c>
    </row>
    <row r="13" spans="1:8" ht="18" customHeight="1">
      <c r="A13" s="24" t="s">
        <v>287</v>
      </c>
      <c r="B13" s="31"/>
      <c r="C13" s="27"/>
      <c r="D13" s="30">
        <f t="shared" si="0"/>
        <v>0</v>
      </c>
      <c r="E13" s="24" t="s">
        <v>288</v>
      </c>
      <c r="F13" s="27"/>
      <c r="G13" s="32"/>
      <c r="H13" s="27">
        <f t="shared" si="1"/>
        <v>0</v>
      </c>
    </row>
    <row r="14" spans="1:8" ht="18" customHeight="1">
      <c r="A14" s="24" t="s">
        <v>289</v>
      </c>
      <c r="B14" s="31"/>
      <c r="C14" s="27"/>
      <c r="D14" s="30">
        <f t="shared" si="0"/>
        <v>0</v>
      </c>
      <c r="E14" s="24" t="s">
        <v>290</v>
      </c>
      <c r="F14" s="27"/>
      <c r="G14" s="32"/>
      <c r="H14" s="27">
        <f t="shared" si="1"/>
        <v>0</v>
      </c>
    </row>
    <row r="15" spans="1:8" ht="18" customHeight="1">
      <c r="A15" s="24" t="s">
        <v>291</v>
      </c>
      <c r="B15" s="31"/>
      <c r="C15" s="27"/>
      <c r="D15" s="30">
        <f t="shared" si="0"/>
        <v>0</v>
      </c>
      <c r="E15" s="24" t="s">
        <v>292</v>
      </c>
      <c r="F15" s="27"/>
      <c r="G15" s="32"/>
      <c r="H15" s="27">
        <f t="shared" si="1"/>
        <v>0</v>
      </c>
    </row>
    <row r="16" spans="1:8" ht="18" customHeight="1">
      <c r="A16" s="24" t="s">
        <v>293</v>
      </c>
      <c r="B16" s="31"/>
      <c r="C16" s="27"/>
      <c r="D16" s="30">
        <f t="shared" si="0"/>
        <v>0</v>
      </c>
      <c r="E16" s="24" t="s">
        <v>294</v>
      </c>
      <c r="F16" s="27"/>
      <c r="G16" s="32"/>
      <c r="H16" s="27">
        <f t="shared" si="1"/>
        <v>0</v>
      </c>
    </row>
    <row r="17" spans="1:8" ht="18" customHeight="1">
      <c r="A17" s="24" t="s">
        <v>295</v>
      </c>
      <c r="B17" s="31"/>
      <c r="C17" s="27"/>
      <c r="D17" s="30">
        <f t="shared" si="0"/>
        <v>0</v>
      </c>
      <c r="E17" s="24" t="s">
        <v>296</v>
      </c>
      <c r="F17" s="27"/>
      <c r="G17" s="32"/>
      <c r="H17" s="27">
        <f t="shared" si="1"/>
        <v>0</v>
      </c>
    </row>
    <row r="18" spans="1:8" ht="18" customHeight="1">
      <c r="A18" s="24" t="s">
        <v>297</v>
      </c>
      <c r="B18" s="31"/>
      <c r="C18" s="27"/>
      <c r="D18" s="30">
        <f t="shared" si="0"/>
        <v>0</v>
      </c>
      <c r="E18" s="24" t="s">
        <v>298</v>
      </c>
      <c r="F18" s="27"/>
      <c r="G18" s="32"/>
      <c r="H18" s="27">
        <f t="shared" si="1"/>
        <v>0</v>
      </c>
    </row>
    <row r="19" spans="1:8" ht="18" customHeight="1">
      <c r="A19" s="24" t="s">
        <v>299</v>
      </c>
      <c r="B19" s="31"/>
      <c r="C19" s="27"/>
      <c r="D19" s="30">
        <f t="shared" si="0"/>
        <v>0</v>
      </c>
      <c r="E19" s="24" t="s">
        <v>300</v>
      </c>
      <c r="F19" s="27"/>
      <c r="G19" s="32"/>
      <c r="H19" s="27">
        <f t="shared" si="1"/>
        <v>0</v>
      </c>
    </row>
    <row r="20" spans="1:8" ht="18" customHeight="1">
      <c r="A20" s="24" t="s">
        <v>301</v>
      </c>
      <c r="B20" s="27">
        <v>5</v>
      </c>
      <c r="C20" s="27">
        <v>2</v>
      </c>
      <c r="D20" s="30">
        <f t="shared" si="0"/>
        <v>7</v>
      </c>
      <c r="E20" s="24" t="s">
        <v>302</v>
      </c>
      <c r="F20" s="27">
        <f>SUM(F21:F28)</f>
        <v>0</v>
      </c>
      <c r="G20" s="27">
        <f>SUM(G21:G28)</f>
        <v>0</v>
      </c>
      <c r="H20" s="27">
        <f t="shared" si="1"/>
        <v>0</v>
      </c>
    </row>
    <row r="21" spans="1:8" ht="18" customHeight="1">
      <c r="A21" s="24" t="s">
        <v>303</v>
      </c>
      <c r="B21" s="27">
        <f>SUM(B22:B25)</f>
        <v>0</v>
      </c>
      <c r="C21" s="27">
        <f>SUM(C22:C25)</f>
        <v>0</v>
      </c>
      <c r="D21" s="30">
        <f aca="true" t="shared" si="2" ref="D21:D41">SUM(B21:C21)</f>
        <v>0</v>
      </c>
      <c r="E21" s="24" t="s">
        <v>304</v>
      </c>
      <c r="F21" s="27"/>
      <c r="G21" s="32"/>
      <c r="H21" s="27">
        <f t="shared" si="1"/>
        <v>0</v>
      </c>
    </row>
    <row r="22" spans="1:8" ht="18" customHeight="1">
      <c r="A22" s="24" t="s">
        <v>305</v>
      </c>
      <c r="B22" s="27"/>
      <c r="C22" s="27"/>
      <c r="D22" s="30">
        <f t="shared" si="2"/>
        <v>0</v>
      </c>
      <c r="E22" s="24" t="s">
        <v>306</v>
      </c>
      <c r="F22" s="27"/>
      <c r="G22" s="32"/>
      <c r="H22" s="27">
        <f t="shared" si="1"/>
        <v>0</v>
      </c>
    </row>
    <row r="23" spans="1:8" ht="18" customHeight="1">
      <c r="A23" s="24" t="s">
        <v>307</v>
      </c>
      <c r="B23" s="27"/>
      <c r="C23" s="27"/>
      <c r="D23" s="30">
        <f t="shared" si="2"/>
        <v>0</v>
      </c>
      <c r="E23" s="24" t="s">
        <v>308</v>
      </c>
      <c r="F23" s="27"/>
      <c r="G23" s="32"/>
      <c r="H23" s="27">
        <f t="shared" si="1"/>
        <v>0</v>
      </c>
    </row>
    <row r="24" spans="1:8" ht="18" customHeight="1">
      <c r="A24" s="24" t="s">
        <v>309</v>
      </c>
      <c r="B24" s="27"/>
      <c r="C24" s="27"/>
      <c r="D24" s="30">
        <f t="shared" si="2"/>
        <v>0</v>
      </c>
      <c r="E24" s="24" t="s">
        <v>310</v>
      </c>
      <c r="F24" s="27"/>
      <c r="G24" s="32"/>
      <c r="H24" s="27">
        <f t="shared" si="1"/>
        <v>0</v>
      </c>
    </row>
    <row r="25" spans="1:8" ht="18" customHeight="1">
      <c r="A25" s="24" t="s">
        <v>311</v>
      </c>
      <c r="B25" s="27"/>
      <c r="C25" s="27"/>
      <c r="D25" s="30">
        <f t="shared" si="2"/>
        <v>0</v>
      </c>
      <c r="E25" s="24" t="s">
        <v>312</v>
      </c>
      <c r="F25" s="27"/>
      <c r="G25" s="32"/>
      <c r="H25" s="27">
        <f t="shared" si="1"/>
        <v>0</v>
      </c>
    </row>
    <row r="26" spans="1:8" ht="18" customHeight="1">
      <c r="A26" s="24" t="s">
        <v>313</v>
      </c>
      <c r="B26" s="27">
        <f>SUM(B27:B31)</f>
        <v>0</v>
      </c>
      <c r="C26" s="27">
        <f>SUM(C27:C31)</f>
        <v>0</v>
      </c>
      <c r="D26" s="30">
        <f t="shared" si="2"/>
        <v>0</v>
      </c>
      <c r="E26" s="24" t="s">
        <v>314</v>
      </c>
      <c r="F26" s="27"/>
      <c r="G26" s="32"/>
      <c r="H26" s="27">
        <f t="shared" si="1"/>
        <v>0</v>
      </c>
    </row>
    <row r="27" spans="1:8" ht="18" customHeight="1">
      <c r="A27" s="24" t="s">
        <v>315</v>
      </c>
      <c r="B27" s="27"/>
      <c r="C27" s="27"/>
      <c r="D27" s="30">
        <f t="shared" si="2"/>
        <v>0</v>
      </c>
      <c r="E27" s="24" t="s">
        <v>316</v>
      </c>
      <c r="F27" s="27"/>
      <c r="G27" s="32"/>
      <c r="H27" s="27">
        <f t="shared" si="1"/>
        <v>0</v>
      </c>
    </row>
    <row r="28" spans="1:8" ht="18" customHeight="1">
      <c r="A28" s="24" t="s">
        <v>317</v>
      </c>
      <c r="B28" s="27"/>
      <c r="C28" s="27"/>
      <c r="D28" s="30">
        <f t="shared" si="2"/>
        <v>0</v>
      </c>
      <c r="E28" s="24" t="s">
        <v>318</v>
      </c>
      <c r="F28" s="27"/>
      <c r="G28" s="32"/>
      <c r="H28" s="27">
        <f t="shared" si="1"/>
        <v>0</v>
      </c>
    </row>
    <row r="29" spans="1:8" ht="18" customHeight="1">
      <c r="A29" s="24" t="s">
        <v>319</v>
      </c>
      <c r="B29" s="27"/>
      <c r="C29" s="27"/>
      <c r="D29" s="30">
        <f t="shared" si="2"/>
        <v>0</v>
      </c>
      <c r="E29" s="24" t="s">
        <v>320</v>
      </c>
      <c r="F29" s="27">
        <f>SUM(E30)</f>
        <v>0</v>
      </c>
      <c r="G29" s="27">
        <f>SUM(F30)</f>
        <v>0</v>
      </c>
      <c r="H29" s="27">
        <f t="shared" si="1"/>
        <v>0</v>
      </c>
    </row>
    <row r="30" spans="1:8" ht="18" customHeight="1">
      <c r="A30" s="24" t="s">
        <v>321</v>
      </c>
      <c r="B30" s="27"/>
      <c r="C30" s="27"/>
      <c r="D30" s="30">
        <f t="shared" si="2"/>
        <v>0</v>
      </c>
      <c r="E30" s="24" t="s">
        <v>322</v>
      </c>
      <c r="F30" s="27"/>
      <c r="G30" s="32"/>
      <c r="H30" s="27">
        <f t="shared" si="1"/>
        <v>0</v>
      </c>
    </row>
    <row r="31" spans="1:8" ht="18" customHeight="1">
      <c r="A31" s="24" t="s">
        <v>323</v>
      </c>
      <c r="B31" s="27"/>
      <c r="C31" s="27"/>
      <c r="D31" s="30">
        <f t="shared" si="2"/>
        <v>0</v>
      </c>
      <c r="E31" s="24" t="s">
        <v>324</v>
      </c>
      <c r="F31" s="27">
        <f>SUM(F32:F34)</f>
        <v>0</v>
      </c>
      <c r="G31" s="27">
        <f>SUM(G32:G34)</f>
        <v>0</v>
      </c>
      <c r="H31" s="27">
        <f t="shared" si="1"/>
        <v>0</v>
      </c>
    </row>
    <row r="32" spans="1:8" ht="18" customHeight="1">
      <c r="A32" s="24" t="s">
        <v>325</v>
      </c>
      <c r="B32" s="27">
        <f>SUM(B33:B35)</f>
        <v>0</v>
      </c>
      <c r="C32" s="27">
        <f>SUM(C33:C35)</f>
        <v>0</v>
      </c>
      <c r="D32" s="30">
        <f t="shared" si="2"/>
        <v>0</v>
      </c>
      <c r="E32" s="24" t="s">
        <v>326</v>
      </c>
      <c r="F32" s="27"/>
      <c r="G32" s="32"/>
      <c r="H32" s="27">
        <f t="shared" si="1"/>
        <v>0</v>
      </c>
    </row>
    <row r="33" spans="1:8" ht="18" customHeight="1">
      <c r="A33" s="24" t="s">
        <v>327</v>
      </c>
      <c r="B33" s="27"/>
      <c r="C33" s="27"/>
      <c r="D33" s="30">
        <f t="shared" si="2"/>
        <v>0</v>
      </c>
      <c r="E33" s="24" t="s">
        <v>328</v>
      </c>
      <c r="F33" s="27"/>
      <c r="G33" s="32"/>
      <c r="H33" s="27">
        <f t="shared" si="1"/>
        <v>0</v>
      </c>
    </row>
    <row r="34" spans="1:8" ht="18" customHeight="1">
      <c r="A34" s="24" t="s">
        <v>329</v>
      </c>
      <c r="B34" s="31"/>
      <c r="C34" s="27"/>
      <c r="D34" s="30">
        <f t="shared" si="2"/>
        <v>0</v>
      </c>
      <c r="E34" s="24" t="s">
        <v>330</v>
      </c>
      <c r="F34" s="27"/>
      <c r="G34" s="32"/>
      <c r="H34" s="27">
        <f t="shared" si="1"/>
        <v>0</v>
      </c>
    </row>
    <row r="35" spans="1:8" ht="18" customHeight="1">
      <c r="A35" s="24" t="s">
        <v>331</v>
      </c>
      <c r="B35" s="31"/>
      <c r="C35" s="27"/>
      <c r="D35" s="30">
        <f t="shared" si="2"/>
        <v>0</v>
      </c>
      <c r="E35" s="24" t="s">
        <v>332</v>
      </c>
      <c r="F35" s="27">
        <f>SUM(F36)</f>
        <v>5</v>
      </c>
      <c r="G35" s="27">
        <f>SUM(G36)</f>
        <v>-5</v>
      </c>
      <c r="H35" s="27">
        <f t="shared" si="1"/>
        <v>0</v>
      </c>
    </row>
    <row r="36" spans="1:8" ht="18" customHeight="1">
      <c r="A36" s="24" t="s">
        <v>333</v>
      </c>
      <c r="B36" s="31"/>
      <c r="C36" s="27"/>
      <c r="D36" s="30">
        <f t="shared" si="2"/>
        <v>0</v>
      </c>
      <c r="E36" s="24" t="s">
        <v>334</v>
      </c>
      <c r="F36" s="27">
        <v>5</v>
      </c>
      <c r="G36" s="32">
        <v>-5</v>
      </c>
      <c r="H36" s="27">
        <f t="shared" si="1"/>
        <v>0</v>
      </c>
    </row>
    <row r="37" spans="1:8" ht="18" customHeight="1">
      <c r="A37" s="33" t="s">
        <v>335</v>
      </c>
      <c r="B37" s="25">
        <f>SUM(B6,B21,B26,B32,B36)</f>
        <v>5</v>
      </c>
      <c r="C37" s="25">
        <f>SUM(C6,C21,C26,C32,C36)</f>
        <v>2</v>
      </c>
      <c r="D37" s="26">
        <f t="shared" si="2"/>
        <v>7</v>
      </c>
      <c r="E37" s="33" t="s">
        <v>336</v>
      </c>
      <c r="F37" s="25">
        <f>SUM(F6,F9)</f>
        <v>5</v>
      </c>
      <c r="G37" s="25">
        <f>SUM(G6,G9)</f>
        <v>-5</v>
      </c>
      <c r="H37" s="27">
        <f t="shared" si="1"/>
        <v>0</v>
      </c>
    </row>
    <row r="38" spans="1:8" ht="18" customHeight="1">
      <c r="A38" s="24" t="s">
        <v>337</v>
      </c>
      <c r="B38" s="27">
        <v>0</v>
      </c>
      <c r="C38" s="32"/>
      <c r="D38" s="30">
        <f t="shared" si="2"/>
        <v>0</v>
      </c>
      <c r="E38" s="24" t="s">
        <v>338</v>
      </c>
      <c r="F38" s="27">
        <v>0</v>
      </c>
      <c r="G38" s="32"/>
      <c r="H38" s="27">
        <f t="shared" si="1"/>
        <v>0</v>
      </c>
    </row>
    <row r="39" spans="1:8" ht="18" customHeight="1">
      <c r="A39" s="34" t="s">
        <v>339</v>
      </c>
      <c r="B39" s="27">
        <v>0</v>
      </c>
      <c r="C39" s="32"/>
      <c r="D39" s="30">
        <f t="shared" si="2"/>
        <v>0</v>
      </c>
      <c r="E39" s="34" t="s">
        <v>340</v>
      </c>
      <c r="F39" s="27">
        <v>0</v>
      </c>
      <c r="G39" s="35">
        <v>7</v>
      </c>
      <c r="H39" s="27">
        <f t="shared" si="1"/>
        <v>7</v>
      </c>
    </row>
    <row r="40" spans="1:8" ht="18" customHeight="1">
      <c r="A40" s="24" t="s">
        <v>341</v>
      </c>
      <c r="B40" s="27">
        <v>0</v>
      </c>
      <c r="C40" s="32"/>
      <c r="D40" s="30">
        <f t="shared" si="2"/>
        <v>0</v>
      </c>
      <c r="E40" s="24" t="s">
        <v>342</v>
      </c>
      <c r="F40" s="27">
        <v>0</v>
      </c>
      <c r="G40" s="32"/>
      <c r="H40" s="27">
        <f t="shared" si="1"/>
        <v>0</v>
      </c>
    </row>
    <row r="41" spans="1:8" ht="18" customHeight="1">
      <c r="A41" s="24"/>
      <c r="B41" s="27"/>
      <c r="C41" s="32"/>
      <c r="D41" s="30">
        <f t="shared" si="2"/>
        <v>0</v>
      </c>
      <c r="E41" s="34" t="s">
        <v>343</v>
      </c>
      <c r="F41" s="27">
        <f>B42-F37-F38-F39-F40</f>
        <v>0</v>
      </c>
      <c r="G41" s="32"/>
      <c r="H41" s="27">
        <f t="shared" si="1"/>
        <v>0</v>
      </c>
    </row>
    <row r="42" spans="1:8" s="18" customFormat="1" ht="18" customHeight="1">
      <c r="A42" s="36" t="s">
        <v>344</v>
      </c>
      <c r="B42" s="25">
        <f>SUM(B37:B40)</f>
        <v>5</v>
      </c>
      <c r="C42" s="25">
        <f>SUM(C37:C40)</f>
        <v>2</v>
      </c>
      <c r="D42" s="25">
        <f>SUM(D37:D40)</f>
        <v>7</v>
      </c>
      <c r="E42" s="36" t="s">
        <v>345</v>
      </c>
      <c r="F42" s="25">
        <f>SUM(F37:F41)</f>
        <v>5</v>
      </c>
      <c r="G42" s="25">
        <f>SUM(G37:G41)</f>
        <v>2</v>
      </c>
      <c r="H42" s="25">
        <f>SUM(H37:H41)</f>
        <v>7</v>
      </c>
    </row>
  </sheetData>
  <sheetProtection/>
  <mergeCells count="4">
    <mergeCell ref="A2:H2"/>
    <mergeCell ref="G3:H3"/>
    <mergeCell ref="A4:D4"/>
    <mergeCell ref="E4:H4"/>
  </mergeCells>
  <printOptions horizontalCentered="1"/>
  <pageMargins left="0.7513888888888889" right="0.7513888888888889" top="1" bottom="1" header="0.5" footer="0.5"/>
  <pageSetup firstPageNumber="21" useFirstPageNumber="1" fitToHeight="0" fitToWidth="1" horizontalDpi="600" verticalDpi="600" orientation="portrait" paperSize="9" scale="69"/>
  <headerFooter>
    <oddFooter>&amp;C-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49"/>
  <sheetViews>
    <sheetView tabSelected="1" zoomScaleSheetLayoutView="100" zoomScalePageLayoutView="0" workbookViewId="0" topLeftCell="A1">
      <selection activeCell="N13" sqref="N13"/>
    </sheetView>
  </sheetViews>
  <sheetFormatPr defaultColWidth="8.875" defaultRowHeight="14.25"/>
  <cols>
    <col min="1" max="1" width="36.125" style="6" customWidth="1"/>
    <col min="2" max="2" width="13.375" style="6" customWidth="1"/>
    <col min="3" max="3" width="15.00390625" style="6" customWidth="1"/>
    <col min="4" max="4" width="13.75390625" style="6" customWidth="1"/>
    <col min="5" max="5" width="37.125" style="6" customWidth="1"/>
    <col min="6" max="6" width="14.375" style="6" customWidth="1"/>
    <col min="7" max="7" width="15.375" style="6" customWidth="1"/>
    <col min="8" max="8" width="13.75390625" style="6" customWidth="1"/>
    <col min="9" max="16384" width="8.875" style="6" customWidth="1"/>
  </cols>
  <sheetData>
    <row r="1" ht="21" customHeight="1">
      <c r="A1" s="1" t="s">
        <v>346</v>
      </c>
    </row>
    <row r="2" spans="1:8" ht="30.75" customHeight="1">
      <c r="A2" s="183" t="s">
        <v>347</v>
      </c>
      <c r="B2" s="183"/>
      <c r="C2" s="183"/>
      <c r="D2" s="183"/>
      <c r="E2" s="183"/>
      <c r="F2" s="183"/>
      <c r="G2" s="183"/>
      <c r="H2" s="183"/>
    </row>
    <row r="3" spans="1:8" ht="19.5" customHeight="1">
      <c r="A3" s="184"/>
      <c r="B3" s="184"/>
      <c r="C3" s="184"/>
      <c r="D3" s="184"/>
      <c r="E3" s="7"/>
      <c r="F3" s="7"/>
      <c r="H3" s="6" t="s">
        <v>3</v>
      </c>
    </row>
    <row r="4" spans="1:8" s="3" customFormat="1" ht="27" customHeight="1">
      <c r="A4" s="185" t="s">
        <v>221</v>
      </c>
      <c r="B4" s="186"/>
      <c r="C4" s="186"/>
      <c r="D4" s="186"/>
      <c r="E4" s="185" t="s">
        <v>222</v>
      </c>
      <c r="F4" s="186"/>
      <c r="G4" s="186"/>
      <c r="H4" s="187"/>
    </row>
    <row r="5" spans="1:8" s="4" customFormat="1" ht="33" customHeight="1">
      <c r="A5" s="8" t="s">
        <v>223</v>
      </c>
      <c r="B5" s="8" t="s">
        <v>105</v>
      </c>
      <c r="C5" s="8" t="s">
        <v>106</v>
      </c>
      <c r="D5" s="8" t="s">
        <v>10</v>
      </c>
      <c r="E5" s="9" t="s">
        <v>223</v>
      </c>
      <c r="F5" s="8" t="s">
        <v>105</v>
      </c>
      <c r="G5" s="8" t="s">
        <v>106</v>
      </c>
      <c r="H5" s="8" t="s">
        <v>10</v>
      </c>
    </row>
    <row r="6" spans="1:8" ht="24" customHeight="1">
      <c r="A6" s="10" t="s">
        <v>348</v>
      </c>
      <c r="B6" s="11">
        <f>SUM(B7:B11)</f>
        <v>7669</v>
      </c>
      <c r="C6" s="11">
        <f>SUM(C7:C11)</f>
        <v>-1295</v>
      </c>
      <c r="D6" s="12">
        <f>B6+C6</f>
        <v>6374</v>
      </c>
      <c r="E6" s="10" t="s">
        <v>349</v>
      </c>
      <c r="F6" s="11">
        <f>SUM(F7:F8)</f>
        <v>7331</v>
      </c>
      <c r="G6" s="11">
        <f>SUM(G7:G8)</f>
        <v>35</v>
      </c>
      <c r="H6" s="11">
        <f>F6+G6</f>
        <v>7366</v>
      </c>
    </row>
    <row r="7" spans="1:8" ht="24" customHeight="1">
      <c r="A7" s="2" t="s">
        <v>350</v>
      </c>
      <c r="B7" s="13">
        <v>6104</v>
      </c>
      <c r="C7" s="13">
        <v>-97</v>
      </c>
      <c r="D7" s="14">
        <f aca="true" t="shared" si="0" ref="D7:D47">B7+C7</f>
        <v>6007</v>
      </c>
      <c r="E7" s="2" t="s">
        <v>351</v>
      </c>
      <c r="F7" s="13">
        <v>7321</v>
      </c>
      <c r="G7" s="13">
        <v>45</v>
      </c>
      <c r="H7" s="13">
        <f aca="true" t="shared" si="1" ref="H7:H23">F7+G7</f>
        <v>7366</v>
      </c>
    </row>
    <row r="8" spans="1:8" ht="24" customHeight="1">
      <c r="A8" s="2" t="s">
        <v>352</v>
      </c>
      <c r="B8" s="13">
        <v>62</v>
      </c>
      <c r="C8" s="13">
        <v>-35</v>
      </c>
      <c r="D8" s="14">
        <f t="shared" si="0"/>
        <v>27</v>
      </c>
      <c r="E8" s="2" t="s">
        <v>353</v>
      </c>
      <c r="F8" s="13">
        <v>10</v>
      </c>
      <c r="G8" s="13">
        <v>-10</v>
      </c>
      <c r="H8" s="13">
        <f t="shared" si="1"/>
        <v>0</v>
      </c>
    </row>
    <row r="9" spans="1:8" ht="24" customHeight="1">
      <c r="A9" s="2" t="s">
        <v>354</v>
      </c>
      <c r="B9" s="13">
        <v>1125</v>
      </c>
      <c r="C9" s="13">
        <v>-1125</v>
      </c>
      <c r="D9" s="14">
        <f t="shared" si="0"/>
        <v>0</v>
      </c>
      <c r="E9" s="10" t="s">
        <v>355</v>
      </c>
      <c r="F9" s="11">
        <f>SUM(F10:F11)</f>
        <v>11399</v>
      </c>
      <c r="G9" s="11">
        <f>SUM(G10:G11)</f>
        <v>-323</v>
      </c>
      <c r="H9" s="11">
        <f t="shared" si="1"/>
        <v>11076</v>
      </c>
    </row>
    <row r="10" spans="1:8" ht="24" customHeight="1">
      <c r="A10" s="2" t="s">
        <v>356</v>
      </c>
      <c r="B10" s="13"/>
      <c r="C10" s="13"/>
      <c r="D10" s="14">
        <f t="shared" si="0"/>
        <v>0</v>
      </c>
      <c r="E10" s="2" t="s">
        <v>351</v>
      </c>
      <c r="F10" s="13">
        <v>11399</v>
      </c>
      <c r="G10" s="13">
        <v>-449</v>
      </c>
      <c r="H10" s="13">
        <f t="shared" si="1"/>
        <v>10950</v>
      </c>
    </row>
    <row r="11" spans="1:8" ht="24" customHeight="1">
      <c r="A11" s="2" t="s">
        <v>357</v>
      </c>
      <c r="B11" s="13">
        <v>378</v>
      </c>
      <c r="C11" s="13">
        <v>-38</v>
      </c>
      <c r="D11" s="14">
        <f t="shared" si="0"/>
        <v>340</v>
      </c>
      <c r="E11" s="2" t="s">
        <v>353</v>
      </c>
      <c r="F11" s="13"/>
      <c r="G11" s="13">
        <v>126</v>
      </c>
      <c r="H11" s="13">
        <f t="shared" si="1"/>
        <v>126</v>
      </c>
    </row>
    <row r="12" spans="1:8" ht="24" customHeight="1">
      <c r="A12" s="10" t="s">
        <v>358</v>
      </c>
      <c r="B12" s="11">
        <f>SUM(B13:B17)</f>
        <v>13697</v>
      </c>
      <c r="C12" s="11">
        <f>SUM(C13:C17)</f>
        <v>-564</v>
      </c>
      <c r="D12" s="12">
        <f t="shared" si="0"/>
        <v>13133</v>
      </c>
      <c r="E12" s="10" t="s">
        <v>359</v>
      </c>
      <c r="F12" s="11">
        <f>SUM(F13:F14)</f>
        <v>568</v>
      </c>
      <c r="G12" s="11">
        <f>SUM(G13:G14)</f>
        <v>103</v>
      </c>
      <c r="H12" s="11">
        <f t="shared" si="1"/>
        <v>671</v>
      </c>
    </row>
    <row r="13" spans="1:8" ht="24" customHeight="1">
      <c r="A13" s="2" t="s">
        <v>350</v>
      </c>
      <c r="B13" s="13">
        <v>13014</v>
      </c>
      <c r="C13" s="13">
        <v>-822</v>
      </c>
      <c r="D13" s="14">
        <f t="shared" si="0"/>
        <v>12192</v>
      </c>
      <c r="E13" s="2" t="s">
        <v>351</v>
      </c>
      <c r="F13" s="13">
        <v>568</v>
      </c>
      <c r="G13" s="13">
        <v>103</v>
      </c>
      <c r="H13" s="13">
        <f t="shared" si="1"/>
        <v>671</v>
      </c>
    </row>
    <row r="14" spans="1:8" ht="24" customHeight="1">
      <c r="A14" s="2" t="s">
        <v>352</v>
      </c>
      <c r="B14" s="13">
        <v>66</v>
      </c>
      <c r="C14" s="13">
        <v>-31</v>
      </c>
      <c r="D14" s="14">
        <f t="shared" si="0"/>
        <v>35</v>
      </c>
      <c r="E14" s="2" t="s">
        <v>353</v>
      </c>
      <c r="F14" s="13"/>
      <c r="G14" s="13"/>
      <c r="H14" s="13">
        <f t="shared" si="1"/>
        <v>0</v>
      </c>
    </row>
    <row r="15" spans="1:8" ht="24" customHeight="1">
      <c r="A15" s="2" t="s">
        <v>354</v>
      </c>
      <c r="B15" s="13">
        <v>617</v>
      </c>
      <c r="C15" s="13">
        <v>193</v>
      </c>
      <c r="D15" s="14">
        <f t="shared" si="0"/>
        <v>810</v>
      </c>
      <c r="E15" s="10" t="s">
        <v>360</v>
      </c>
      <c r="F15" s="11">
        <f>SUM(F16:F17)</f>
        <v>871</v>
      </c>
      <c r="G15" s="11">
        <f>SUM(G16:G17)</f>
        <v>10</v>
      </c>
      <c r="H15" s="11">
        <f t="shared" si="1"/>
        <v>881</v>
      </c>
    </row>
    <row r="16" spans="1:8" ht="24" customHeight="1">
      <c r="A16" s="2" t="s">
        <v>356</v>
      </c>
      <c r="B16" s="15"/>
      <c r="C16" s="15"/>
      <c r="D16" s="14">
        <f t="shared" si="0"/>
        <v>0</v>
      </c>
      <c r="E16" s="2" t="s">
        <v>351</v>
      </c>
      <c r="F16" s="13">
        <v>600</v>
      </c>
      <c r="G16" s="13">
        <v>-118</v>
      </c>
      <c r="H16" s="13">
        <f t="shared" si="1"/>
        <v>482</v>
      </c>
    </row>
    <row r="17" spans="1:8" ht="24" customHeight="1">
      <c r="A17" s="2" t="s">
        <v>357</v>
      </c>
      <c r="B17" s="13"/>
      <c r="C17" s="13">
        <v>96</v>
      </c>
      <c r="D17" s="14">
        <f t="shared" si="0"/>
        <v>96</v>
      </c>
      <c r="E17" s="2" t="s">
        <v>353</v>
      </c>
      <c r="F17" s="13">
        <v>271</v>
      </c>
      <c r="G17" s="13">
        <v>128</v>
      </c>
      <c r="H17" s="13">
        <f t="shared" si="1"/>
        <v>399</v>
      </c>
    </row>
    <row r="18" spans="1:8" ht="24" customHeight="1">
      <c r="A18" s="10" t="s">
        <v>361</v>
      </c>
      <c r="B18" s="11">
        <f>SUM(B19:B23)</f>
        <v>568</v>
      </c>
      <c r="C18" s="11">
        <f>SUM(C19:C23)</f>
        <v>103</v>
      </c>
      <c r="D18" s="12">
        <f t="shared" si="0"/>
        <v>671</v>
      </c>
      <c r="E18" s="10" t="s">
        <v>362</v>
      </c>
      <c r="F18" s="11">
        <f>SUM(F19:F20)</f>
        <v>558</v>
      </c>
      <c r="G18" s="11">
        <f>SUM(G19:G20)</f>
        <v>-104</v>
      </c>
      <c r="H18" s="11">
        <f t="shared" si="1"/>
        <v>454</v>
      </c>
    </row>
    <row r="19" spans="1:8" ht="24" customHeight="1">
      <c r="A19" s="2" t="s">
        <v>350</v>
      </c>
      <c r="B19" s="13">
        <v>347</v>
      </c>
      <c r="C19" s="13"/>
      <c r="D19" s="14">
        <f t="shared" si="0"/>
        <v>347</v>
      </c>
      <c r="E19" s="2" t="s">
        <v>351</v>
      </c>
      <c r="F19" s="13">
        <v>555</v>
      </c>
      <c r="G19" s="13">
        <v>-104</v>
      </c>
      <c r="H19" s="13">
        <f t="shared" si="1"/>
        <v>451</v>
      </c>
    </row>
    <row r="20" spans="1:8" ht="24" customHeight="1">
      <c r="A20" s="2" t="s">
        <v>352</v>
      </c>
      <c r="B20" s="13">
        <v>1</v>
      </c>
      <c r="C20" s="13"/>
      <c r="D20" s="14">
        <f t="shared" si="0"/>
        <v>1</v>
      </c>
      <c r="E20" s="2" t="s">
        <v>353</v>
      </c>
      <c r="F20" s="13">
        <v>3</v>
      </c>
      <c r="G20" s="13"/>
      <c r="H20" s="13">
        <f t="shared" si="1"/>
        <v>3</v>
      </c>
    </row>
    <row r="21" spans="1:8" ht="24" customHeight="1">
      <c r="A21" s="2" t="s">
        <v>354</v>
      </c>
      <c r="B21" s="13"/>
      <c r="C21" s="13"/>
      <c r="D21" s="14">
        <f t="shared" si="0"/>
        <v>0</v>
      </c>
      <c r="E21" s="10" t="s">
        <v>363</v>
      </c>
      <c r="F21" s="11">
        <f>SUM(F22:F23)</f>
        <v>4766</v>
      </c>
      <c r="G21" s="11">
        <f>SUM(G22:G23)</f>
        <v>287</v>
      </c>
      <c r="H21" s="11">
        <f t="shared" si="1"/>
        <v>5053</v>
      </c>
    </row>
    <row r="22" spans="1:8" ht="24" customHeight="1">
      <c r="A22" s="2" t="s">
        <v>356</v>
      </c>
      <c r="B22" s="13"/>
      <c r="C22" s="13"/>
      <c r="D22" s="14">
        <f t="shared" si="0"/>
        <v>0</v>
      </c>
      <c r="E22" s="2" t="s">
        <v>351</v>
      </c>
      <c r="F22" s="13">
        <v>4760</v>
      </c>
      <c r="G22" s="13">
        <v>287</v>
      </c>
      <c r="H22" s="13">
        <f t="shared" si="1"/>
        <v>5047</v>
      </c>
    </row>
    <row r="23" spans="1:8" ht="24" customHeight="1">
      <c r="A23" s="2" t="s">
        <v>357</v>
      </c>
      <c r="B23" s="13">
        <v>220</v>
      </c>
      <c r="C23" s="13">
        <v>103</v>
      </c>
      <c r="D23" s="14">
        <f t="shared" si="0"/>
        <v>323</v>
      </c>
      <c r="E23" s="2" t="s">
        <v>353</v>
      </c>
      <c r="F23" s="13">
        <v>6</v>
      </c>
      <c r="G23" s="13"/>
      <c r="H23" s="13">
        <f t="shared" si="1"/>
        <v>6</v>
      </c>
    </row>
    <row r="24" spans="1:8" ht="24" customHeight="1">
      <c r="A24" s="10" t="s">
        <v>364</v>
      </c>
      <c r="B24" s="11">
        <f>SUM(B25:B29)</f>
        <v>871</v>
      </c>
      <c r="C24" s="11">
        <f>SUM(C25:C29)</f>
        <v>10</v>
      </c>
      <c r="D24" s="12">
        <f t="shared" si="0"/>
        <v>881</v>
      </c>
      <c r="E24" s="16" t="s">
        <v>365</v>
      </c>
      <c r="F24" s="11">
        <f>SUM(F6,F9,F12,F15,F18,F21)</f>
        <v>25493</v>
      </c>
      <c r="G24" s="11">
        <f>SUM(G6,G9,G12,G15,G18,G21)</f>
        <v>8</v>
      </c>
      <c r="H24" s="11">
        <f>SUM(H6,H9,H12,H15,H18,H21)</f>
        <v>25501</v>
      </c>
    </row>
    <row r="25" spans="1:8" ht="24" customHeight="1">
      <c r="A25" s="2" t="s">
        <v>350</v>
      </c>
      <c r="B25" s="13">
        <v>769</v>
      </c>
      <c r="C25" s="13">
        <v>-141</v>
      </c>
      <c r="D25" s="14">
        <f t="shared" si="0"/>
        <v>628</v>
      </c>
      <c r="E25" s="2" t="s">
        <v>351</v>
      </c>
      <c r="F25" s="13">
        <f>F7+F10+F13+F16+F19+F22</f>
        <v>25203</v>
      </c>
      <c r="G25" s="13">
        <f>G7+G10+G13+G16+G19+G22</f>
        <v>-236</v>
      </c>
      <c r="H25" s="13">
        <f>F25+G25</f>
        <v>24967</v>
      </c>
    </row>
    <row r="26" spans="1:8" ht="24" customHeight="1">
      <c r="A26" s="2" t="s">
        <v>352</v>
      </c>
      <c r="B26" s="13">
        <v>2</v>
      </c>
      <c r="C26" s="13">
        <v>1</v>
      </c>
      <c r="D26" s="14">
        <f t="shared" si="0"/>
        <v>3</v>
      </c>
      <c r="E26" s="2" t="s">
        <v>353</v>
      </c>
      <c r="F26" s="13">
        <f>F8+F11+F14+F17+F20+F23</f>
        <v>290</v>
      </c>
      <c r="G26" s="13">
        <f>G8+G11+G14+G17+G20+G23</f>
        <v>244</v>
      </c>
      <c r="H26" s="13">
        <f aca="true" t="shared" si="2" ref="H26:H45">F26+G26</f>
        <v>534</v>
      </c>
    </row>
    <row r="27" spans="1:8" ht="24" customHeight="1">
      <c r="A27" s="2" t="s">
        <v>354</v>
      </c>
      <c r="B27" s="13"/>
      <c r="C27" s="13"/>
      <c r="D27" s="14">
        <f t="shared" si="0"/>
        <v>0</v>
      </c>
      <c r="E27" s="17"/>
      <c r="F27" s="11"/>
      <c r="G27" s="11"/>
      <c r="H27" s="11">
        <f t="shared" si="2"/>
        <v>0</v>
      </c>
    </row>
    <row r="28" spans="1:8" ht="24" customHeight="1">
      <c r="A28" s="2" t="s">
        <v>356</v>
      </c>
      <c r="B28" s="13"/>
      <c r="C28" s="13"/>
      <c r="D28" s="14">
        <f t="shared" si="0"/>
        <v>0</v>
      </c>
      <c r="E28" s="10" t="s">
        <v>366</v>
      </c>
      <c r="F28" s="11">
        <f>SUM(F29:F30)</f>
        <v>4573</v>
      </c>
      <c r="G28" s="11">
        <f>SUM(G29:G30)</f>
        <v>-1330</v>
      </c>
      <c r="H28" s="11">
        <f t="shared" si="2"/>
        <v>3243</v>
      </c>
    </row>
    <row r="29" spans="1:8" ht="24" customHeight="1">
      <c r="A29" s="2" t="s">
        <v>357</v>
      </c>
      <c r="B29" s="13">
        <v>100</v>
      </c>
      <c r="C29" s="13">
        <v>150</v>
      </c>
      <c r="D29" s="14">
        <f t="shared" si="0"/>
        <v>250</v>
      </c>
      <c r="E29" s="2" t="s">
        <v>367</v>
      </c>
      <c r="F29" s="13">
        <f>B6-F6</f>
        <v>338</v>
      </c>
      <c r="G29" s="13">
        <f>C6-G6</f>
        <v>-1330</v>
      </c>
      <c r="H29" s="13">
        <f t="shared" si="2"/>
        <v>-992</v>
      </c>
    </row>
    <row r="30" spans="1:8" ht="24" customHeight="1">
      <c r="A30" s="10" t="s">
        <v>368</v>
      </c>
      <c r="B30" s="11">
        <f>SUM(B31:B35)</f>
        <v>557</v>
      </c>
      <c r="C30" s="11">
        <f>SUM(C31:C35)</f>
        <v>-104</v>
      </c>
      <c r="D30" s="12">
        <f t="shared" si="0"/>
        <v>453</v>
      </c>
      <c r="E30" s="2" t="s">
        <v>369</v>
      </c>
      <c r="F30" s="13">
        <v>4235</v>
      </c>
      <c r="G30" s="13">
        <v>0</v>
      </c>
      <c r="H30" s="13">
        <f t="shared" si="2"/>
        <v>4235</v>
      </c>
    </row>
    <row r="31" spans="1:8" ht="24" customHeight="1">
      <c r="A31" s="2" t="s">
        <v>350</v>
      </c>
      <c r="B31" s="13">
        <v>556</v>
      </c>
      <c r="C31" s="13">
        <v>-133</v>
      </c>
      <c r="D31" s="14">
        <f t="shared" si="0"/>
        <v>423</v>
      </c>
      <c r="E31" s="10" t="s">
        <v>370</v>
      </c>
      <c r="F31" s="11">
        <f>SUM(F32:F33)</f>
        <v>16658</v>
      </c>
      <c r="G31" s="11">
        <f>SUM(G32:G33)</f>
        <v>-241</v>
      </c>
      <c r="H31" s="11">
        <f t="shared" si="2"/>
        <v>16417</v>
      </c>
    </row>
    <row r="32" spans="1:8" ht="24" customHeight="1">
      <c r="A32" s="2" t="s">
        <v>352</v>
      </c>
      <c r="B32" s="13">
        <v>1</v>
      </c>
      <c r="C32" s="13">
        <v>-1</v>
      </c>
      <c r="D32" s="14">
        <f t="shared" si="0"/>
        <v>0</v>
      </c>
      <c r="E32" s="2" t="s">
        <v>367</v>
      </c>
      <c r="F32" s="13">
        <f>B12-F9</f>
        <v>2298</v>
      </c>
      <c r="G32" s="13">
        <f>C12-G9</f>
        <v>-241</v>
      </c>
      <c r="H32" s="13">
        <f t="shared" si="2"/>
        <v>2057</v>
      </c>
    </row>
    <row r="33" spans="1:8" ht="24" customHeight="1">
      <c r="A33" s="2" t="s">
        <v>354</v>
      </c>
      <c r="B33" s="13"/>
      <c r="C33" s="13">
        <v>30</v>
      </c>
      <c r="D33" s="14">
        <f t="shared" si="0"/>
        <v>30</v>
      </c>
      <c r="E33" s="2" t="s">
        <v>369</v>
      </c>
      <c r="F33" s="13">
        <v>14360</v>
      </c>
      <c r="G33" s="13">
        <v>0</v>
      </c>
      <c r="H33" s="13">
        <f t="shared" si="2"/>
        <v>14360</v>
      </c>
    </row>
    <row r="34" spans="1:8" ht="24" customHeight="1">
      <c r="A34" s="2" t="s">
        <v>356</v>
      </c>
      <c r="B34" s="13"/>
      <c r="C34" s="13"/>
      <c r="D34" s="14">
        <f t="shared" si="0"/>
        <v>0</v>
      </c>
      <c r="E34" s="10" t="s">
        <v>371</v>
      </c>
      <c r="F34" s="11">
        <f>SUM(F35:F36)</f>
        <v>0</v>
      </c>
      <c r="G34" s="11">
        <f>SUM(G35:G36)</f>
        <v>0</v>
      </c>
      <c r="H34" s="11">
        <f t="shared" si="2"/>
        <v>0</v>
      </c>
    </row>
    <row r="35" spans="1:8" ht="24" customHeight="1">
      <c r="A35" s="2" t="s">
        <v>357</v>
      </c>
      <c r="B35" s="13"/>
      <c r="C35" s="13"/>
      <c r="D35" s="14">
        <f t="shared" si="0"/>
        <v>0</v>
      </c>
      <c r="E35" s="2" t="s">
        <v>367</v>
      </c>
      <c r="F35" s="13">
        <f>B18-F12</f>
        <v>0</v>
      </c>
      <c r="G35" s="13">
        <f>C18-G12</f>
        <v>0</v>
      </c>
      <c r="H35" s="13">
        <f t="shared" si="2"/>
        <v>0</v>
      </c>
    </row>
    <row r="36" spans="1:8" ht="24" customHeight="1">
      <c r="A36" s="10" t="s">
        <v>372</v>
      </c>
      <c r="B36" s="11">
        <f>SUM(B37:B41)</f>
        <v>7190</v>
      </c>
      <c r="C36" s="11">
        <f>SUM(C37:C41)</f>
        <v>14</v>
      </c>
      <c r="D36" s="12">
        <f t="shared" si="0"/>
        <v>7204</v>
      </c>
      <c r="E36" s="2" t="s">
        <v>369</v>
      </c>
      <c r="F36" s="13"/>
      <c r="G36" s="13"/>
      <c r="H36" s="13">
        <f t="shared" si="2"/>
        <v>0</v>
      </c>
    </row>
    <row r="37" spans="1:8" ht="24" customHeight="1">
      <c r="A37" s="2" t="s">
        <v>350</v>
      </c>
      <c r="B37" s="13">
        <v>1627</v>
      </c>
      <c r="C37" s="13"/>
      <c r="D37" s="14">
        <f t="shared" si="0"/>
        <v>1627</v>
      </c>
      <c r="E37" s="10" t="s">
        <v>373</v>
      </c>
      <c r="F37" s="11">
        <f>SUM(F38:F39)</f>
        <v>0</v>
      </c>
      <c r="G37" s="11">
        <f>SUM(G38:G39)</f>
        <v>0</v>
      </c>
      <c r="H37" s="11">
        <f t="shared" si="2"/>
        <v>0</v>
      </c>
    </row>
    <row r="38" spans="1:8" ht="24" customHeight="1">
      <c r="A38" s="2" t="s">
        <v>352</v>
      </c>
      <c r="B38" s="13">
        <v>382</v>
      </c>
      <c r="C38" s="13">
        <v>22</v>
      </c>
      <c r="D38" s="14">
        <f t="shared" si="0"/>
        <v>404</v>
      </c>
      <c r="E38" s="2" t="s">
        <v>367</v>
      </c>
      <c r="F38" s="13">
        <f>B24-F15</f>
        <v>0</v>
      </c>
      <c r="G38" s="13">
        <f>C24-G15</f>
        <v>0</v>
      </c>
      <c r="H38" s="13">
        <f t="shared" si="2"/>
        <v>0</v>
      </c>
    </row>
    <row r="39" spans="1:8" ht="24" customHeight="1">
      <c r="A39" s="2" t="s">
        <v>354</v>
      </c>
      <c r="B39" s="13">
        <v>5020</v>
      </c>
      <c r="C39" s="13">
        <v>33</v>
      </c>
      <c r="D39" s="14">
        <f t="shared" si="0"/>
        <v>5053</v>
      </c>
      <c r="E39" s="2" t="s">
        <v>369</v>
      </c>
      <c r="F39" s="13"/>
      <c r="G39" s="13"/>
      <c r="H39" s="13">
        <f t="shared" si="2"/>
        <v>0</v>
      </c>
    </row>
    <row r="40" spans="1:8" ht="24" customHeight="1">
      <c r="A40" s="2" t="s">
        <v>356</v>
      </c>
      <c r="B40" s="13">
        <v>153</v>
      </c>
      <c r="C40" s="13">
        <v>-39</v>
      </c>
      <c r="D40" s="14">
        <f t="shared" si="0"/>
        <v>114</v>
      </c>
      <c r="E40" s="10" t="s">
        <v>374</v>
      </c>
      <c r="F40" s="11">
        <f>SUM(F41:F42)</f>
        <v>-1</v>
      </c>
      <c r="G40" s="11">
        <f>SUM(G41:G42)</f>
        <v>0</v>
      </c>
      <c r="H40" s="11">
        <f t="shared" si="2"/>
        <v>-1</v>
      </c>
    </row>
    <row r="41" spans="1:8" ht="24" customHeight="1">
      <c r="A41" s="2" t="s">
        <v>357</v>
      </c>
      <c r="B41" s="13">
        <v>8</v>
      </c>
      <c r="C41" s="13">
        <v>-2</v>
      </c>
      <c r="D41" s="14">
        <f t="shared" si="0"/>
        <v>6</v>
      </c>
      <c r="E41" s="2" t="s">
        <v>367</v>
      </c>
      <c r="F41" s="13">
        <f>B30-F18</f>
        <v>-1</v>
      </c>
      <c r="G41" s="13">
        <f>C30-G18</f>
        <v>0</v>
      </c>
      <c r="H41" s="13">
        <f t="shared" si="2"/>
        <v>-1</v>
      </c>
    </row>
    <row r="42" spans="1:8" ht="24" customHeight="1">
      <c r="A42" s="16" t="s">
        <v>375</v>
      </c>
      <c r="B42" s="11">
        <f>SUM(B43:B47)</f>
        <v>30552</v>
      </c>
      <c r="C42" s="11">
        <f>SUM(C43:C47)</f>
        <v>-1836</v>
      </c>
      <c r="D42" s="12">
        <f t="shared" si="0"/>
        <v>28716</v>
      </c>
      <c r="E42" s="2" t="s">
        <v>369</v>
      </c>
      <c r="F42" s="13"/>
      <c r="G42" s="13"/>
      <c r="H42" s="13">
        <f t="shared" si="2"/>
        <v>0</v>
      </c>
    </row>
    <row r="43" spans="1:8" ht="24" customHeight="1">
      <c r="A43" s="2" t="s">
        <v>350</v>
      </c>
      <c r="B43" s="14">
        <f aca="true" t="shared" si="3" ref="B43:C47">B7+B13+B19+B25+B31+B37</f>
        <v>22417</v>
      </c>
      <c r="C43" s="15">
        <f t="shared" si="3"/>
        <v>-1193</v>
      </c>
      <c r="D43" s="14">
        <f t="shared" si="0"/>
        <v>21224</v>
      </c>
      <c r="E43" s="10" t="s">
        <v>376</v>
      </c>
      <c r="F43" s="11">
        <f>SUM(F44:F45)</f>
        <v>19538</v>
      </c>
      <c r="G43" s="11">
        <f>SUM(G44:G45)</f>
        <v>-273</v>
      </c>
      <c r="H43" s="11">
        <f t="shared" si="2"/>
        <v>19265</v>
      </c>
    </row>
    <row r="44" spans="1:8" ht="24" customHeight="1">
      <c r="A44" s="2" t="s">
        <v>352</v>
      </c>
      <c r="B44" s="14">
        <f t="shared" si="3"/>
        <v>514</v>
      </c>
      <c r="C44" s="15">
        <f t="shared" si="3"/>
        <v>-44</v>
      </c>
      <c r="D44" s="14">
        <f t="shared" si="0"/>
        <v>470</v>
      </c>
      <c r="E44" s="2" t="s">
        <v>367</v>
      </c>
      <c r="F44" s="13">
        <f>B36-F21</f>
        <v>2424</v>
      </c>
      <c r="G44" s="13">
        <f>C36-G21</f>
        <v>-273</v>
      </c>
      <c r="H44" s="13">
        <f t="shared" si="2"/>
        <v>2151</v>
      </c>
    </row>
    <row r="45" spans="1:8" ht="24" customHeight="1">
      <c r="A45" s="2" t="s">
        <v>354</v>
      </c>
      <c r="B45" s="14">
        <f t="shared" si="3"/>
        <v>6762</v>
      </c>
      <c r="C45" s="15">
        <f t="shared" si="3"/>
        <v>-869</v>
      </c>
      <c r="D45" s="14">
        <f t="shared" si="0"/>
        <v>5893</v>
      </c>
      <c r="E45" s="2" t="s">
        <v>369</v>
      </c>
      <c r="F45" s="13">
        <v>17114</v>
      </c>
      <c r="G45" s="13"/>
      <c r="H45" s="13">
        <f t="shared" si="2"/>
        <v>17114</v>
      </c>
    </row>
    <row r="46" spans="1:8" ht="24" customHeight="1">
      <c r="A46" s="2" t="s">
        <v>356</v>
      </c>
      <c r="B46" s="14">
        <f t="shared" si="3"/>
        <v>153</v>
      </c>
      <c r="C46" s="15">
        <f t="shared" si="3"/>
        <v>-39</v>
      </c>
      <c r="D46" s="14">
        <f t="shared" si="0"/>
        <v>114</v>
      </c>
      <c r="E46" s="16" t="s">
        <v>377</v>
      </c>
      <c r="F46" s="12">
        <f>F29+F32+F35+F38+F41+F44</f>
        <v>5059</v>
      </c>
      <c r="G46" s="12">
        <f>G29+G32+G35+G38+G41+G44</f>
        <v>-1844</v>
      </c>
      <c r="H46" s="12">
        <f>H29+H32+H35+H38+H41+H44</f>
        <v>3215</v>
      </c>
    </row>
    <row r="47" spans="1:8" ht="24" customHeight="1">
      <c r="A47" s="2" t="s">
        <v>357</v>
      </c>
      <c r="B47" s="14">
        <f t="shared" si="3"/>
        <v>706</v>
      </c>
      <c r="C47" s="15">
        <f t="shared" si="3"/>
        <v>309</v>
      </c>
      <c r="D47" s="14">
        <f t="shared" si="0"/>
        <v>1015</v>
      </c>
      <c r="E47" s="16" t="s">
        <v>378</v>
      </c>
      <c r="F47" s="12">
        <v>30650</v>
      </c>
      <c r="G47" s="12"/>
      <c r="H47" s="12">
        <f>F47+G47</f>
        <v>30650</v>
      </c>
    </row>
    <row r="48" spans="1:8" ht="24" customHeight="1">
      <c r="A48" s="2"/>
      <c r="B48" s="14"/>
      <c r="C48" s="15"/>
      <c r="D48" s="14"/>
      <c r="E48" s="16" t="s">
        <v>379</v>
      </c>
      <c r="F48" s="12">
        <f>SUM(F46:F47)</f>
        <v>35709</v>
      </c>
      <c r="G48" s="12">
        <f>SUM(G46:G47)</f>
        <v>-1844</v>
      </c>
      <c r="H48" s="12">
        <f>F48+G48</f>
        <v>33865</v>
      </c>
    </row>
    <row r="49" spans="1:8" s="5" customFormat="1" ht="22.5" customHeight="1">
      <c r="A49" s="17" t="s">
        <v>380</v>
      </c>
      <c r="B49" s="12">
        <f>SUM(B42)</f>
        <v>30552</v>
      </c>
      <c r="C49" s="12">
        <f>SUM(C42)</f>
        <v>-1836</v>
      </c>
      <c r="D49" s="12">
        <f>SUM(D42)</f>
        <v>28716</v>
      </c>
      <c r="E49" s="17" t="s">
        <v>381</v>
      </c>
      <c r="F49" s="12">
        <f>SUM(F24,F46)</f>
        <v>30552</v>
      </c>
      <c r="G49" s="12">
        <f>SUM(G24,G46)</f>
        <v>-1836</v>
      </c>
      <c r="H49" s="12">
        <f>SUM(H24,H46)</f>
        <v>28716</v>
      </c>
    </row>
  </sheetData>
  <sheetProtection/>
  <mergeCells count="4">
    <mergeCell ref="A2:H2"/>
    <mergeCell ref="A3:D3"/>
    <mergeCell ref="A4:D4"/>
    <mergeCell ref="E4:H4"/>
  </mergeCells>
  <printOptions horizontalCentered="1"/>
  <pageMargins left="0.7513888888888889" right="0.7513888888888889" top="1" bottom="1" header="0.5" footer="0.5"/>
  <pageSetup firstPageNumber="22" useFirstPageNumber="1" fitToHeight="0" fitToWidth="1" horizontalDpi="600" verticalDpi="600" orientation="portrait" paperSize="9" scale="50"/>
  <headerFooter>
    <oddFooter>&amp;C- &amp;P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Windows 用户</cp:lastModifiedBy>
  <cp:lastPrinted>2018-09-03T03:25:32Z</cp:lastPrinted>
  <dcterms:created xsi:type="dcterms:W3CDTF">2006-02-13T05:15:25Z</dcterms:created>
  <dcterms:modified xsi:type="dcterms:W3CDTF">2019-12-05T15:42:19Z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