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782" firstSheet="1" activeTab="6"/>
  </bookViews>
  <sheets>
    <sheet name="Define" sheetId="15" state="hidden" r:id="rId1"/>
    <sheet name="01" sheetId="4" r:id="rId2"/>
    <sheet name="02" sheetId="73" r:id="rId3"/>
    <sheet name="03" sheetId="79" r:id="rId4"/>
    <sheet name="04" sheetId="81" r:id="rId5"/>
    <sheet name="05" sheetId="82" r:id="rId6"/>
    <sheet name="06" sheetId="84" r:id="rId7"/>
  </sheets>
  <externalReferences>
    <externalReference r:id="rId8"/>
  </externalReferences>
  <definedNames>
    <definedName name="_xlnm._FilterDatabase" localSheetId="1" hidden="1">'01'!$A$5:$I$151</definedName>
    <definedName name="_xlnm._FilterDatabase" localSheetId="2" hidden="1">'02'!$A$4:$I$64</definedName>
    <definedName name="_xlnm._FilterDatabase" localSheetId="4" hidden="1">'04'!$A$4:$AF$83</definedName>
    <definedName name="_xlnm._FilterDatabase" localSheetId="3" hidden="1">'03'!$A$4:$G$28</definedName>
    <definedName name="A">#REF!</definedName>
    <definedName name="Database" hidden="1">#REF!</definedName>
    <definedName name="_xlnm.Print_Area">#REF!</definedName>
    <definedName name="_xlnm.Print_Titles" localSheetId="1">'01'!$1:$5</definedName>
    <definedName name="_xlnm.Print_Titles" localSheetId="2">'02'!$1:$4</definedName>
    <definedName name="_xlnm.Print_Titles" localSheetId="3">'03'!$1:$4</definedName>
    <definedName name="拨款汇总_合计">SUM([1]汇总!IT1:IV1)</definedName>
    <definedName name="大幅度">#REF!</definedName>
    <definedName name="是">#REF!</definedName>
    <definedName name="_xlnm.Print_Area" localSheetId="4">'04'!$A:$F</definedName>
    <definedName name="_xlnm.Print_Titles" localSheetId="4">'04'!$1:$4</definedName>
    <definedName name="_xlnm.Print_Titles" localSheetId="5">'05'!$1:$4</definedName>
    <definedName name="_xlnm.Print_Area" localSheetId="1">'01'!$A$1:$G$149</definedName>
    <definedName name="_xlnm.Print_Area" localSheetId="2">'02'!$B$1:$G$61</definedName>
    <definedName name="_xlnm.Print_Area" localSheetId="3">'03'!$A$1:$F$28</definedName>
    <definedName name="_xlnm.Print_Titles" localSheetId="6">'06'!$1:$4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<sst xmlns="http://schemas.openxmlformats.org/spreadsheetml/2006/main" count="523" uniqueCount="390">
  <si>
    <t>ZBMBOOKDIR_S=</t>
  </si>
  <si>
    <t>M:\1.21预算</t>
  </si>
  <si>
    <t>ZBMBOOKDIR_O=</t>
  </si>
  <si>
    <t>ZBMBOOK_S=</t>
  </si>
  <si>
    <t>2011年支出预算表(底).xls</t>
  </si>
  <si>
    <t>ZBMBOOK_O=</t>
  </si>
  <si>
    <t>2011tJ_1(1)(1).20.xls</t>
  </si>
  <si>
    <t>ZBMSHEET_S=</t>
  </si>
  <si>
    <t>一般</t>
  </si>
  <si>
    <t>ZBMSHEET_O=</t>
  </si>
  <si>
    <t>09_10</t>
  </si>
  <si>
    <t>ZBM_ZBMCOLUMN_S=</t>
  </si>
  <si>
    <t>ZBM_ZBMCOLUMN_O=</t>
  </si>
  <si>
    <t>ZBM_CALCCOLUMNS_S=</t>
  </si>
  <si>
    <t>n</t>
  </si>
  <si>
    <t>ZBM_CALCCOLUMNS_O=</t>
  </si>
  <si>
    <t>J</t>
  </si>
  <si>
    <t>2023年武定县一般公共预算收支执行情况表</t>
  </si>
  <si>
    <r>
      <rPr>
        <sz val="12"/>
        <color theme="1"/>
        <rFont val="宋体"/>
        <charset val="134"/>
      </rPr>
      <t>表一</t>
    </r>
  </si>
  <si>
    <r>
      <rPr>
        <sz val="12"/>
        <color theme="1"/>
        <rFont val="宋体"/>
        <charset val="134"/>
      </rPr>
      <t>单位：万元</t>
    </r>
  </si>
  <si>
    <r>
      <rPr>
        <b/>
        <sz val="12"/>
        <color theme="1"/>
        <rFont val="宋体"/>
        <charset val="134"/>
      </rPr>
      <t>项目</t>
    </r>
  </si>
  <si>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决算数</t>
    </r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</si>
  <si>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</t>
    </r>
  </si>
  <si>
    <t>是否打印</t>
  </si>
  <si>
    <r>
      <rPr>
        <b/>
        <sz val="12"/>
        <color theme="1"/>
        <rFont val="宋体"/>
        <charset val="134"/>
      </rPr>
      <t>快报数</t>
    </r>
  </si>
  <si>
    <r>
      <rPr>
        <b/>
        <sz val="12"/>
        <color theme="1"/>
        <rFont val="宋体"/>
        <charset val="134"/>
      </rPr>
      <t>比上年％</t>
    </r>
  </si>
  <si>
    <r>
      <rPr>
        <b/>
        <sz val="12"/>
        <color theme="1"/>
        <rFont val="宋体"/>
        <charset val="134"/>
      </rPr>
      <t>决算数</t>
    </r>
  </si>
  <si>
    <r>
      <rPr>
        <sz val="12"/>
        <rFont val="宋体"/>
        <charset val="134"/>
      </rPr>
      <t>打印</t>
    </r>
  </si>
  <si>
    <r>
      <rPr>
        <sz val="12"/>
        <rFont val="宋体"/>
        <charset val="134"/>
      </rPr>
      <t>差异</t>
    </r>
  </si>
  <si>
    <t>是</t>
  </si>
  <si>
    <r>
      <rPr>
        <b/>
        <sz val="12"/>
        <color theme="1"/>
        <rFont val="宋体"/>
        <charset val="134"/>
      </rPr>
      <t>一、税收收入</t>
    </r>
  </si>
  <si>
    <r>
      <rPr>
        <sz val="12"/>
        <color theme="1"/>
        <rFont val="宋体"/>
        <charset val="134"/>
      </rPr>
      <t>增值税</t>
    </r>
  </si>
  <si>
    <r>
      <rPr>
        <sz val="12"/>
        <color theme="1"/>
        <rFont val="宋体"/>
        <charset val="134"/>
      </rPr>
      <t>企业所得税</t>
    </r>
  </si>
  <si>
    <r>
      <rPr>
        <sz val="12"/>
        <color theme="1"/>
        <rFont val="宋体"/>
        <charset val="134"/>
      </rPr>
      <t>个人所得税</t>
    </r>
  </si>
  <si>
    <r>
      <rPr>
        <sz val="12"/>
        <color theme="1"/>
        <rFont val="宋体"/>
        <charset val="134"/>
      </rPr>
      <t>资源税</t>
    </r>
  </si>
  <si>
    <r>
      <rPr>
        <sz val="12"/>
        <color theme="1"/>
        <rFont val="宋体"/>
        <charset val="134"/>
      </rPr>
      <t>城市维护建设税</t>
    </r>
  </si>
  <si>
    <r>
      <rPr>
        <sz val="12"/>
        <color theme="1"/>
        <rFont val="宋体"/>
        <charset val="134"/>
      </rPr>
      <t>房产税</t>
    </r>
  </si>
  <si>
    <r>
      <rPr>
        <sz val="12"/>
        <color theme="1"/>
        <rFont val="宋体"/>
        <charset val="134"/>
      </rPr>
      <t>印花税</t>
    </r>
  </si>
  <si>
    <r>
      <rPr>
        <sz val="12"/>
        <color theme="1"/>
        <rFont val="宋体"/>
        <charset val="134"/>
      </rPr>
      <t>城镇土地使用税</t>
    </r>
  </si>
  <si>
    <r>
      <rPr>
        <sz val="12"/>
        <color theme="1"/>
        <rFont val="宋体"/>
        <charset val="134"/>
      </rPr>
      <t>土地增值税</t>
    </r>
  </si>
  <si>
    <r>
      <rPr>
        <sz val="12"/>
        <color theme="1"/>
        <rFont val="宋体"/>
        <charset val="134"/>
      </rPr>
      <t>车船税</t>
    </r>
  </si>
  <si>
    <r>
      <rPr>
        <sz val="12"/>
        <color theme="1"/>
        <rFont val="宋体"/>
        <charset val="134"/>
      </rPr>
      <t>耕地占用税</t>
    </r>
  </si>
  <si>
    <r>
      <rPr>
        <sz val="12"/>
        <color theme="1"/>
        <rFont val="宋体"/>
        <charset val="134"/>
      </rPr>
      <t>契税</t>
    </r>
  </si>
  <si>
    <r>
      <rPr>
        <sz val="12"/>
        <color theme="1"/>
        <rFont val="宋体"/>
        <charset val="134"/>
      </rPr>
      <t>烟叶税</t>
    </r>
  </si>
  <si>
    <r>
      <rPr>
        <sz val="12"/>
        <color theme="1"/>
        <rFont val="宋体"/>
        <charset val="134"/>
      </rPr>
      <t>环境保护税</t>
    </r>
  </si>
  <si>
    <r>
      <rPr>
        <sz val="12"/>
        <color theme="1"/>
        <rFont val="宋体"/>
        <charset val="134"/>
      </rPr>
      <t>其他税收收入</t>
    </r>
  </si>
  <si>
    <r>
      <rPr>
        <b/>
        <sz val="12"/>
        <color theme="1"/>
        <rFont val="宋体"/>
        <charset val="134"/>
      </rPr>
      <t>二、非税收入</t>
    </r>
  </si>
  <si>
    <r>
      <rPr>
        <sz val="12"/>
        <color theme="1"/>
        <rFont val="宋体"/>
        <charset val="134"/>
      </rPr>
      <t>专项收入</t>
    </r>
  </si>
  <si>
    <r>
      <rPr>
        <sz val="12"/>
        <color theme="1"/>
        <rFont val="宋体"/>
        <charset val="134"/>
      </rPr>
      <t>行政事业性收费收入</t>
    </r>
  </si>
  <si>
    <r>
      <rPr>
        <sz val="12"/>
        <color theme="1"/>
        <rFont val="宋体"/>
        <charset val="134"/>
      </rPr>
      <t>罚没收入</t>
    </r>
  </si>
  <si>
    <r>
      <rPr>
        <sz val="12"/>
        <color theme="1"/>
        <rFont val="宋体"/>
        <charset val="134"/>
      </rPr>
      <t>国有资本经营收入</t>
    </r>
  </si>
  <si>
    <r>
      <rPr>
        <sz val="12"/>
        <color theme="1"/>
        <rFont val="宋体"/>
        <charset val="134"/>
      </rPr>
      <t>国有资源（资产）有偿使用收入</t>
    </r>
  </si>
  <si>
    <r>
      <rPr>
        <sz val="12"/>
        <color theme="1"/>
        <rFont val="宋体"/>
        <charset val="134"/>
      </rPr>
      <t>捐赠收入</t>
    </r>
  </si>
  <si>
    <r>
      <rPr>
        <sz val="12"/>
        <color theme="1"/>
        <rFont val="宋体"/>
        <charset val="134"/>
      </rPr>
      <t>政府住房基金收入</t>
    </r>
  </si>
  <si>
    <r>
      <rPr>
        <sz val="12"/>
        <color theme="1"/>
        <rFont val="宋体"/>
        <charset val="134"/>
      </rPr>
      <t>其他收入</t>
    </r>
  </si>
  <si>
    <t>全县一般公共预算收入</t>
  </si>
  <si>
    <r>
      <rPr>
        <b/>
        <sz val="12"/>
        <color theme="1"/>
        <rFont val="宋体"/>
        <charset val="134"/>
      </rPr>
      <t>上级补助收入</t>
    </r>
  </si>
  <si>
    <r>
      <rPr>
        <b/>
        <sz val="12"/>
        <color theme="1"/>
        <rFont val="宋体"/>
        <charset val="134"/>
      </rPr>
      <t>返还性收入</t>
    </r>
  </si>
  <si>
    <r>
      <rPr>
        <sz val="12"/>
        <color theme="1"/>
        <rFont val="宋体"/>
        <charset val="134"/>
      </rPr>
      <t>所得税基数返还收入</t>
    </r>
  </si>
  <si>
    <r>
      <rPr>
        <sz val="12"/>
        <color theme="1"/>
        <rFont val="宋体"/>
        <charset val="134"/>
      </rPr>
      <t>成品油税费改革税收返还收入</t>
    </r>
  </si>
  <si>
    <r>
      <rPr>
        <sz val="12"/>
        <color theme="1"/>
        <rFont val="宋体"/>
        <charset val="134"/>
      </rPr>
      <t>增值税税收返还收入</t>
    </r>
  </si>
  <si>
    <r>
      <rPr>
        <sz val="12"/>
        <color theme="1"/>
        <rFont val="宋体"/>
        <charset val="134"/>
      </rPr>
      <t>消费税税收返还收入</t>
    </r>
  </si>
  <si>
    <r>
      <rPr>
        <sz val="12"/>
        <color theme="1"/>
        <rFont val="宋体"/>
        <charset val="134"/>
      </rPr>
      <t>增值税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五五分享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税收返还收入</t>
    </r>
  </si>
  <si>
    <r>
      <rPr>
        <sz val="12"/>
        <color theme="1"/>
        <rFont val="宋体"/>
        <charset val="134"/>
      </rPr>
      <t>其他返还性收入</t>
    </r>
  </si>
  <si>
    <r>
      <rPr>
        <b/>
        <sz val="12"/>
        <color theme="1"/>
        <rFont val="宋体"/>
        <charset val="134"/>
      </rPr>
      <t>一般性转移支付收入</t>
    </r>
  </si>
  <si>
    <t>体制补助收入</t>
  </si>
  <si>
    <r>
      <rPr>
        <sz val="12"/>
        <color theme="1"/>
        <rFont val="宋体"/>
        <charset val="134"/>
      </rPr>
      <t>均衡性转移支付收入</t>
    </r>
  </si>
  <si>
    <r>
      <rPr>
        <sz val="12"/>
        <color theme="1"/>
        <rFont val="宋体"/>
        <charset val="134"/>
      </rPr>
      <t>县级基本财力保障机制奖补资金收入</t>
    </r>
  </si>
  <si>
    <r>
      <rPr>
        <sz val="12"/>
        <color theme="1"/>
        <rFont val="宋体"/>
        <charset val="134"/>
      </rPr>
      <t>结算补助收入</t>
    </r>
  </si>
  <si>
    <t>资源枯竭型城市转移支付补助收入</t>
  </si>
  <si>
    <t>企业事业单位划转补助收入</t>
  </si>
  <si>
    <r>
      <rPr>
        <sz val="12"/>
        <color theme="1"/>
        <rFont val="宋体"/>
        <charset val="134"/>
      </rPr>
      <t>产粮（油）大县奖励资金收入</t>
    </r>
  </si>
  <si>
    <r>
      <rPr>
        <sz val="12"/>
        <color theme="1"/>
        <rFont val="宋体"/>
        <charset val="134"/>
      </rPr>
      <t>重点生态功能区转移支付收入</t>
    </r>
  </si>
  <si>
    <r>
      <rPr>
        <sz val="12"/>
        <color theme="1"/>
        <rFont val="宋体"/>
        <charset val="134"/>
      </rPr>
      <t>固定数额补助收入</t>
    </r>
  </si>
  <si>
    <t>革命老区转移支付收入</t>
  </si>
  <si>
    <r>
      <rPr>
        <sz val="12"/>
        <color theme="1"/>
        <rFont val="宋体"/>
        <charset val="134"/>
      </rPr>
      <t>民族地区转移支付收入</t>
    </r>
  </si>
  <si>
    <t>边境地区转移支付收入</t>
  </si>
  <si>
    <r>
      <rPr>
        <sz val="12"/>
        <color theme="1"/>
        <rFont val="宋体"/>
        <charset val="134"/>
      </rPr>
      <t>巩固脱贫攻坚成果衔接乡村振兴转移支付收入</t>
    </r>
  </si>
  <si>
    <r>
      <rPr>
        <sz val="12"/>
        <color theme="1"/>
        <rFont val="宋体"/>
        <charset val="134"/>
      </rPr>
      <t>一般公共服务共同财政事权转移支付收入</t>
    </r>
  </si>
  <si>
    <t>外交共同财政事权转移支付收入</t>
  </si>
  <si>
    <t>国防共同财政事权转移支付收入</t>
  </si>
  <si>
    <r>
      <rPr>
        <sz val="12"/>
        <color theme="1"/>
        <rFont val="宋体"/>
        <charset val="134"/>
      </rPr>
      <t>公共安全共同财政事权转移支付收入</t>
    </r>
  </si>
  <si>
    <r>
      <rPr>
        <sz val="12"/>
        <color theme="1"/>
        <rFont val="宋体"/>
        <charset val="134"/>
      </rPr>
      <t>教育共同财政事权转移支付收入</t>
    </r>
  </si>
  <si>
    <r>
      <rPr>
        <sz val="12"/>
        <color theme="1"/>
        <rFont val="宋体"/>
        <charset val="134"/>
      </rPr>
      <t>科学技术共同财政事权转移支付收入</t>
    </r>
  </si>
  <si>
    <r>
      <rPr>
        <sz val="12"/>
        <color theme="1"/>
        <rFont val="宋体"/>
        <charset val="134"/>
      </rPr>
      <t>文化旅游体育与传媒共同财政事权转移支付收入</t>
    </r>
  </si>
  <si>
    <r>
      <rPr>
        <sz val="12"/>
        <color theme="1"/>
        <rFont val="宋体"/>
        <charset val="134"/>
      </rPr>
      <t>社会保障和就业共同财政事权转移支付收入</t>
    </r>
  </si>
  <si>
    <r>
      <rPr>
        <sz val="12"/>
        <color theme="1"/>
        <rFont val="宋体"/>
        <charset val="134"/>
      </rPr>
      <t>医疗卫生共同财政事权转移支付收入</t>
    </r>
  </si>
  <si>
    <r>
      <rPr>
        <sz val="12"/>
        <color theme="1"/>
        <rFont val="宋体"/>
        <charset val="134"/>
      </rPr>
      <t>节能环保共同财政事权转移支付收入</t>
    </r>
  </si>
  <si>
    <t>城乡社区共同财政事权转移支付收入</t>
  </si>
  <si>
    <r>
      <rPr>
        <sz val="12"/>
        <color theme="1"/>
        <rFont val="宋体"/>
        <charset val="134"/>
      </rPr>
      <t>农林水共同财政事权转移支付收入</t>
    </r>
  </si>
  <si>
    <r>
      <rPr>
        <sz val="12"/>
        <color theme="1"/>
        <rFont val="宋体"/>
        <charset val="134"/>
      </rPr>
      <t>交通运输共同财政事权转移支付收入</t>
    </r>
  </si>
  <si>
    <t>资源勘探工业信息等共同财政事权转移支付收入</t>
  </si>
  <si>
    <t>商业服务业等共同财政事权转移支付收入</t>
  </si>
  <si>
    <t>金融共同财政事权转移支付收入</t>
  </si>
  <si>
    <t>自然资源海洋气象等共同财政事权转移支付收入</t>
  </si>
  <si>
    <r>
      <rPr>
        <sz val="12"/>
        <color theme="1"/>
        <rFont val="宋体"/>
        <charset val="134"/>
      </rPr>
      <t>住房保障共同财政事权转移支付收入</t>
    </r>
  </si>
  <si>
    <r>
      <rPr>
        <sz val="12"/>
        <color theme="1"/>
        <rFont val="宋体"/>
        <charset val="134"/>
      </rPr>
      <t>粮油物资储备共同财政事权转移支付收入</t>
    </r>
  </si>
  <si>
    <r>
      <rPr>
        <sz val="12"/>
        <color theme="1"/>
        <rFont val="宋体"/>
        <charset val="134"/>
      </rPr>
      <t>灾害防治及应急管理共同财政事权转移支付收入</t>
    </r>
  </si>
  <si>
    <t>其他共同财政事权转移支付收入</t>
  </si>
  <si>
    <r>
      <rPr>
        <sz val="12"/>
        <color theme="1"/>
        <rFont val="宋体"/>
        <charset val="134"/>
      </rPr>
      <t>增值税留抵退税转移支付收入</t>
    </r>
  </si>
  <si>
    <r>
      <rPr>
        <sz val="12"/>
        <color theme="1"/>
        <rFont val="宋体"/>
        <charset val="134"/>
      </rPr>
      <t>其他退税减税降费转移支付收入</t>
    </r>
  </si>
  <si>
    <r>
      <rPr>
        <sz val="12"/>
        <color theme="1"/>
        <rFont val="宋体"/>
        <charset val="134"/>
      </rPr>
      <t>补充县区财力转移支付收入</t>
    </r>
  </si>
  <si>
    <r>
      <rPr>
        <sz val="12"/>
        <color theme="1"/>
        <rFont val="宋体"/>
        <charset val="134"/>
      </rPr>
      <t>其他一般性转移支付收入</t>
    </r>
  </si>
  <si>
    <r>
      <rPr>
        <b/>
        <sz val="12"/>
        <color theme="1"/>
        <rFont val="宋体"/>
        <charset val="134"/>
      </rPr>
      <t>专项转移支付收入</t>
    </r>
  </si>
  <si>
    <r>
      <rPr>
        <sz val="12"/>
        <color theme="1"/>
        <rFont val="宋体"/>
        <charset val="134"/>
      </rPr>
      <t>一般公共服务</t>
    </r>
  </si>
  <si>
    <t>外交</t>
  </si>
  <si>
    <r>
      <rPr>
        <sz val="12"/>
        <color theme="1"/>
        <rFont val="宋体"/>
        <charset val="134"/>
      </rPr>
      <t>国防</t>
    </r>
  </si>
  <si>
    <r>
      <rPr>
        <sz val="12"/>
        <color theme="1"/>
        <rFont val="宋体"/>
        <charset val="134"/>
      </rPr>
      <t>公共安全</t>
    </r>
  </si>
  <si>
    <r>
      <rPr>
        <sz val="12"/>
        <color theme="1"/>
        <rFont val="宋体"/>
        <charset val="134"/>
      </rPr>
      <t>教育</t>
    </r>
  </si>
  <si>
    <r>
      <rPr>
        <sz val="12"/>
        <color theme="1"/>
        <rFont val="宋体"/>
        <charset val="134"/>
      </rPr>
      <t>科学技术</t>
    </r>
  </si>
  <si>
    <r>
      <rPr>
        <sz val="12"/>
        <color theme="1"/>
        <rFont val="宋体"/>
        <charset val="134"/>
      </rPr>
      <t>文化旅游体育与传媒</t>
    </r>
  </si>
  <si>
    <r>
      <rPr>
        <sz val="12"/>
        <color theme="1"/>
        <rFont val="宋体"/>
        <charset val="134"/>
      </rPr>
      <t>社会保障和就业</t>
    </r>
  </si>
  <si>
    <r>
      <rPr>
        <sz val="12"/>
        <color theme="1"/>
        <rFont val="宋体"/>
        <charset val="134"/>
      </rPr>
      <t>卫生健康</t>
    </r>
  </si>
  <si>
    <r>
      <rPr>
        <sz val="12"/>
        <color theme="1"/>
        <rFont val="宋体"/>
        <charset val="134"/>
      </rPr>
      <t>节能环保</t>
    </r>
  </si>
  <si>
    <r>
      <rPr>
        <sz val="12"/>
        <color theme="1"/>
        <rFont val="宋体"/>
        <charset val="134"/>
      </rPr>
      <t>城乡社区</t>
    </r>
  </si>
  <si>
    <r>
      <rPr>
        <sz val="12"/>
        <color theme="1"/>
        <rFont val="宋体"/>
        <charset val="134"/>
      </rPr>
      <t>农林水</t>
    </r>
  </si>
  <si>
    <r>
      <rPr>
        <sz val="12"/>
        <color theme="1"/>
        <rFont val="宋体"/>
        <charset val="134"/>
      </rPr>
      <t>交通运输</t>
    </r>
  </si>
  <si>
    <r>
      <rPr>
        <sz val="12"/>
        <color theme="1"/>
        <rFont val="宋体"/>
        <charset val="134"/>
      </rPr>
      <t>资源勘探工业信息等</t>
    </r>
  </si>
  <si>
    <r>
      <rPr>
        <sz val="12"/>
        <color theme="1"/>
        <rFont val="宋体"/>
        <charset val="134"/>
      </rPr>
      <t>商业服务业等</t>
    </r>
  </si>
  <si>
    <r>
      <rPr>
        <sz val="12"/>
        <color theme="1"/>
        <rFont val="宋体"/>
        <charset val="134"/>
      </rPr>
      <t>金融</t>
    </r>
  </si>
  <si>
    <r>
      <rPr>
        <sz val="12"/>
        <color theme="1"/>
        <rFont val="宋体"/>
        <charset val="134"/>
      </rPr>
      <t>自然资源海洋气象等</t>
    </r>
  </si>
  <si>
    <r>
      <rPr>
        <sz val="12"/>
        <color theme="1"/>
        <rFont val="宋体"/>
        <charset val="134"/>
      </rPr>
      <t>住房保障</t>
    </r>
  </si>
  <si>
    <r>
      <rPr>
        <sz val="12"/>
        <color theme="1"/>
        <rFont val="宋体"/>
        <charset val="134"/>
      </rPr>
      <t>粮油物资储备</t>
    </r>
  </si>
  <si>
    <r>
      <rPr>
        <sz val="12"/>
        <color theme="1"/>
        <rFont val="宋体"/>
        <charset val="134"/>
      </rPr>
      <t>灾害防治及应急管理</t>
    </r>
  </si>
  <si>
    <t>待偿债置换一般债券上年结余</t>
  </si>
  <si>
    <r>
      <rPr>
        <b/>
        <sz val="12"/>
        <color theme="1"/>
        <rFont val="宋体"/>
        <charset val="134"/>
      </rPr>
      <t>上年结转</t>
    </r>
  </si>
  <si>
    <r>
      <rPr>
        <b/>
        <sz val="12"/>
        <color theme="1"/>
        <rFont val="宋体"/>
        <charset val="134"/>
      </rPr>
      <t>调入资金</t>
    </r>
  </si>
  <si>
    <r>
      <rPr>
        <b/>
        <sz val="12"/>
        <color theme="1"/>
        <rFont val="宋体"/>
        <charset val="134"/>
      </rPr>
      <t>动用预算稳定调节基金</t>
    </r>
  </si>
  <si>
    <r>
      <rPr>
        <b/>
        <sz val="12"/>
        <color theme="1"/>
        <rFont val="宋体"/>
        <charset val="134"/>
      </rPr>
      <t>地方政府一般债券转贷收入</t>
    </r>
  </si>
  <si>
    <r>
      <rPr>
        <sz val="12"/>
        <color theme="1"/>
        <rFont val="宋体"/>
        <charset val="134"/>
      </rPr>
      <t>新增一般债券收入</t>
    </r>
  </si>
  <si>
    <r>
      <rPr>
        <sz val="12"/>
        <color theme="1"/>
        <rFont val="宋体"/>
        <charset val="134"/>
      </rPr>
      <t>再融资一般债券收入</t>
    </r>
  </si>
  <si>
    <t>接受其他地区援助收入</t>
  </si>
  <si>
    <r>
      <rPr>
        <b/>
        <sz val="12"/>
        <color theme="1"/>
        <rFont val="宋体"/>
        <charset val="134"/>
      </rPr>
      <t>各项收入合计</t>
    </r>
  </si>
  <si>
    <t>201</t>
  </si>
  <si>
    <t>202</t>
  </si>
  <si>
    <t>外交支出</t>
  </si>
  <si>
    <t>203</t>
  </si>
  <si>
    <r>
      <rPr>
        <sz val="12"/>
        <color theme="1"/>
        <rFont val="宋体"/>
        <charset val="134"/>
      </rPr>
      <t>国防支出</t>
    </r>
  </si>
  <si>
    <t>204</t>
  </si>
  <si>
    <r>
      <rPr>
        <sz val="12"/>
        <color theme="1"/>
        <rFont val="宋体"/>
        <charset val="134"/>
      </rPr>
      <t>公共安全支出</t>
    </r>
  </si>
  <si>
    <t>205</t>
  </si>
  <si>
    <r>
      <rPr>
        <sz val="12"/>
        <color theme="1"/>
        <rFont val="宋体"/>
        <charset val="134"/>
      </rPr>
      <t>教育支出</t>
    </r>
  </si>
  <si>
    <t>206</t>
  </si>
  <si>
    <r>
      <rPr>
        <sz val="12"/>
        <color theme="1"/>
        <rFont val="宋体"/>
        <charset val="134"/>
      </rPr>
      <t>科学技术支出</t>
    </r>
  </si>
  <si>
    <t>207</t>
  </si>
  <si>
    <r>
      <rPr>
        <sz val="12"/>
        <color theme="1"/>
        <rFont val="宋体"/>
        <charset val="134"/>
      </rPr>
      <t>文化旅游体育与传媒支出</t>
    </r>
  </si>
  <si>
    <t>208</t>
  </si>
  <si>
    <r>
      <rPr>
        <sz val="12"/>
        <color theme="1"/>
        <rFont val="宋体"/>
        <charset val="134"/>
      </rPr>
      <t>社会保障和就业支出</t>
    </r>
  </si>
  <si>
    <t>210</t>
  </si>
  <si>
    <r>
      <rPr>
        <sz val="12"/>
        <color theme="1"/>
        <rFont val="宋体"/>
        <charset val="134"/>
      </rPr>
      <t>卫生健康支出</t>
    </r>
  </si>
  <si>
    <t>211</t>
  </si>
  <si>
    <r>
      <rPr>
        <sz val="12"/>
        <color theme="1"/>
        <rFont val="宋体"/>
        <charset val="134"/>
      </rPr>
      <t>节能环保支出</t>
    </r>
  </si>
  <si>
    <t>212</t>
  </si>
  <si>
    <r>
      <rPr>
        <sz val="12"/>
        <color theme="1"/>
        <rFont val="宋体"/>
        <charset val="134"/>
      </rPr>
      <t>城乡社区支出</t>
    </r>
  </si>
  <si>
    <t>213</t>
  </si>
  <si>
    <r>
      <rPr>
        <sz val="12"/>
        <color theme="1"/>
        <rFont val="宋体"/>
        <charset val="134"/>
      </rPr>
      <t>农林水支出</t>
    </r>
  </si>
  <si>
    <t>214</t>
  </si>
  <si>
    <r>
      <rPr>
        <sz val="12"/>
        <color theme="1"/>
        <rFont val="宋体"/>
        <charset val="134"/>
      </rPr>
      <t>交通运输支出</t>
    </r>
  </si>
  <si>
    <t>215</t>
  </si>
  <si>
    <r>
      <rPr>
        <sz val="12"/>
        <color theme="1"/>
        <rFont val="宋体"/>
        <charset val="134"/>
      </rPr>
      <t>资源勘探工业信息等支出</t>
    </r>
  </si>
  <si>
    <t>216</t>
  </si>
  <si>
    <r>
      <rPr>
        <sz val="12"/>
        <color theme="1"/>
        <rFont val="宋体"/>
        <charset val="134"/>
      </rPr>
      <t>商业服务业等支出</t>
    </r>
  </si>
  <si>
    <t>217</t>
  </si>
  <si>
    <r>
      <rPr>
        <sz val="12"/>
        <color theme="1"/>
        <rFont val="宋体"/>
        <charset val="134"/>
      </rPr>
      <t>金融支出</t>
    </r>
  </si>
  <si>
    <t>219</t>
  </si>
  <si>
    <t>援助其他地区支出</t>
  </si>
  <si>
    <t>220</t>
  </si>
  <si>
    <r>
      <rPr>
        <sz val="12"/>
        <color theme="1"/>
        <rFont val="宋体"/>
        <charset val="134"/>
      </rPr>
      <t>自然资源海洋气象等支出</t>
    </r>
  </si>
  <si>
    <t>221</t>
  </si>
  <si>
    <r>
      <rPr>
        <sz val="12"/>
        <color theme="1"/>
        <rFont val="宋体"/>
        <charset val="134"/>
      </rPr>
      <t>住房保障支出</t>
    </r>
  </si>
  <si>
    <t>222</t>
  </si>
  <si>
    <r>
      <rPr>
        <sz val="12"/>
        <color theme="1"/>
        <rFont val="宋体"/>
        <charset val="134"/>
      </rPr>
      <t>粮油物资储备支出</t>
    </r>
  </si>
  <si>
    <t>224</t>
  </si>
  <si>
    <r>
      <rPr>
        <sz val="12"/>
        <color theme="1"/>
        <rFont val="宋体"/>
        <charset val="134"/>
      </rPr>
      <t>灾害防治及应急管理支出</t>
    </r>
  </si>
  <si>
    <t>227</t>
  </si>
  <si>
    <t>预备费</t>
  </si>
  <si>
    <t>232</t>
  </si>
  <si>
    <r>
      <rPr>
        <sz val="12"/>
        <color theme="1"/>
        <rFont val="宋体"/>
        <charset val="134"/>
      </rPr>
      <t>债务付息支出</t>
    </r>
  </si>
  <si>
    <t>233</t>
  </si>
  <si>
    <r>
      <rPr>
        <sz val="12"/>
        <color theme="1"/>
        <rFont val="宋体"/>
        <charset val="134"/>
      </rPr>
      <t>债务发行费用支出</t>
    </r>
  </si>
  <si>
    <t>229</t>
  </si>
  <si>
    <t>其他支出</t>
  </si>
  <si>
    <t>全县一般公共预算支出</t>
  </si>
  <si>
    <r>
      <rPr>
        <b/>
        <sz val="12"/>
        <color theme="1"/>
        <rFont val="宋体"/>
        <charset val="134"/>
      </rPr>
      <t>地方政府一般债务还本支出</t>
    </r>
  </si>
  <si>
    <r>
      <rPr>
        <sz val="12"/>
        <color theme="1"/>
        <rFont val="宋体"/>
        <charset val="134"/>
      </rPr>
      <t>地方政府一般债券还本支出</t>
    </r>
  </si>
  <si>
    <r>
      <rPr>
        <sz val="12"/>
        <color theme="1"/>
        <rFont val="宋体"/>
        <charset val="134"/>
      </rPr>
      <t>地方政府向国际组织借款还本支出</t>
    </r>
  </si>
  <si>
    <r>
      <rPr>
        <sz val="12"/>
        <color theme="1"/>
        <rFont val="宋体"/>
        <charset val="134"/>
      </rPr>
      <t>地方政府其他一般债务还本支出</t>
    </r>
  </si>
  <si>
    <r>
      <rPr>
        <b/>
        <sz val="12"/>
        <color theme="1"/>
        <rFont val="宋体"/>
        <charset val="134"/>
      </rPr>
      <t>上解上级支出</t>
    </r>
  </si>
  <si>
    <t>体制上解支出</t>
  </si>
  <si>
    <r>
      <rPr>
        <sz val="12"/>
        <color theme="1"/>
        <rFont val="宋体"/>
        <charset val="134"/>
      </rPr>
      <t>专项上解支出</t>
    </r>
  </si>
  <si>
    <r>
      <rPr>
        <b/>
        <sz val="12"/>
        <color theme="1"/>
        <rFont val="宋体"/>
        <charset val="134"/>
      </rPr>
      <t>调出资金</t>
    </r>
  </si>
  <si>
    <r>
      <rPr>
        <b/>
        <sz val="12"/>
        <color theme="1"/>
        <rFont val="宋体"/>
        <charset val="134"/>
      </rPr>
      <t>补充预算周转金</t>
    </r>
  </si>
  <si>
    <r>
      <rPr>
        <b/>
        <sz val="12"/>
        <color theme="1"/>
        <rFont val="宋体"/>
        <charset val="134"/>
      </rPr>
      <t>安排预算稳定调节基金</t>
    </r>
  </si>
  <si>
    <t>待偿债置换一般债券结余</t>
  </si>
  <si>
    <r>
      <rPr>
        <b/>
        <sz val="12"/>
        <color theme="1"/>
        <rFont val="宋体"/>
        <charset val="134"/>
      </rPr>
      <t>年终结转</t>
    </r>
  </si>
  <si>
    <r>
      <rPr>
        <b/>
        <sz val="12"/>
        <color theme="1"/>
        <rFont val="宋体"/>
        <charset val="134"/>
      </rPr>
      <t>各项支出合计</t>
    </r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</si>
  <si>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年武定县政府性基金预算收支执行情况表</t>
    </r>
  </si>
  <si>
    <t>表二</t>
  </si>
  <si>
    <r>
      <rPr>
        <sz val="12"/>
        <rFont val="宋体"/>
        <charset val="134"/>
      </rPr>
      <t>单位：万元</t>
    </r>
  </si>
  <si>
    <t>科目编码</t>
  </si>
  <si>
    <r>
      <rPr>
        <b/>
        <sz val="14"/>
        <rFont val="宋体"/>
        <charset val="134"/>
      </rPr>
      <t>项目</t>
    </r>
  </si>
  <si>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决算数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</si>
  <si>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</si>
  <si>
    <r>
      <rPr>
        <b/>
        <sz val="14"/>
        <rFont val="宋体"/>
        <charset val="134"/>
      </rPr>
      <t>快报数</t>
    </r>
  </si>
  <si>
    <r>
      <rPr>
        <b/>
        <sz val="14"/>
        <rFont val="宋体"/>
        <charset val="134"/>
      </rPr>
      <t>决算数</t>
    </r>
  </si>
  <si>
    <r>
      <rPr>
        <b/>
        <sz val="14"/>
        <rFont val="宋体"/>
        <charset val="134"/>
      </rPr>
      <t>打印</t>
    </r>
  </si>
  <si>
    <t>1030102</t>
  </si>
  <si>
    <t>农网还贷资金收入</t>
  </si>
  <si>
    <t>1030129</t>
  </si>
  <si>
    <t>海南省高等级公路车辆通行附加费收入</t>
  </si>
  <si>
    <t>1030146</t>
  </si>
  <si>
    <t>港口建设费收入</t>
  </si>
  <si>
    <t>1030147</t>
  </si>
  <si>
    <t>国家电影事业发展专项资金收入</t>
  </si>
  <si>
    <t>1030148</t>
  </si>
  <si>
    <t>国有土地收益基金收入</t>
  </si>
  <si>
    <t>103014801</t>
  </si>
  <si>
    <r>
      <rPr>
        <b/>
        <sz val="12"/>
        <color indexed="8"/>
        <rFont val="宋体"/>
        <charset val="134"/>
      </rPr>
      <t>农业土地开发资金收入</t>
    </r>
  </si>
  <si>
    <t>103014802</t>
  </si>
  <si>
    <r>
      <rPr>
        <b/>
        <sz val="12"/>
        <color indexed="8"/>
        <rFont val="宋体"/>
        <charset val="134"/>
      </rPr>
      <t>国有土地使用权出让收入</t>
    </r>
  </si>
  <si>
    <t>103014803</t>
  </si>
  <si>
    <r>
      <rPr>
        <sz val="12"/>
        <color indexed="8"/>
        <rFont val="宋体"/>
        <charset val="134"/>
      </rPr>
      <t>土地出让价款收入</t>
    </r>
  </si>
  <si>
    <t>103014898</t>
  </si>
  <si>
    <r>
      <rPr>
        <sz val="12"/>
        <color indexed="8"/>
        <rFont val="宋体"/>
        <charset val="134"/>
      </rPr>
      <t>补缴的土地价款</t>
    </r>
  </si>
  <si>
    <t>103014899</t>
  </si>
  <si>
    <r>
      <rPr>
        <sz val="12"/>
        <color indexed="8"/>
        <rFont val="宋体"/>
        <charset val="134"/>
      </rPr>
      <t>划拨土地收入</t>
    </r>
  </si>
  <si>
    <t>1030150</t>
  </si>
  <si>
    <r>
      <rPr>
        <sz val="12"/>
        <color indexed="8"/>
        <rFont val="宋体"/>
        <charset val="134"/>
      </rPr>
      <t>缴纳新增建设用地土地有偿使用费</t>
    </r>
  </si>
  <si>
    <t>1030155</t>
  </si>
  <si>
    <r>
      <rPr>
        <sz val="12"/>
        <color indexed="8"/>
        <rFont val="宋体"/>
        <charset val="134"/>
      </rPr>
      <t>其他土地出让收入</t>
    </r>
  </si>
  <si>
    <t>103015501</t>
  </si>
  <si>
    <t>大中型水库库区基金收入</t>
  </si>
  <si>
    <t>103015502</t>
  </si>
  <si>
    <r>
      <rPr>
        <b/>
        <sz val="12"/>
        <color indexed="8"/>
        <rFont val="宋体"/>
        <charset val="134"/>
      </rPr>
      <t>彩票公益金收入</t>
    </r>
  </si>
  <si>
    <t>1030158</t>
  </si>
  <si>
    <t>城市基础设施配套费收入</t>
  </si>
  <si>
    <t>1030159</t>
  </si>
  <si>
    <r>
      <rPr>
        <b/>
        <sz val="12"/>
        <color indexed="8"/>
        <rFont val="宋体"/>
        <charset val="134"/>
      </rPr>
      <t>小型水库移民扶助基金收入</t>
    </r>
  </si>
  <si>
    <t>1030178</t>
  </si>
  <si>
    <t>国家重大水利工程建设基金收入</t>
  </si>
  <si>
    <t>1030180</t>
  </si>
  <si>
    <t>车辆通行费</t>
  </si>
  <si>
    <t>1030199</t>
  </si>
  <si>
    <r>
      <rPr>
        <b/>
        <sz val="12"/>
        <rFont val="宋体"/>
        <charset val="134"/>
      </rPr>
      <t>污水处理费收入</t>
    </r>
  </si>
  <si>
    <t>10310</t>
  </si>
  <si>
    <t>彩票发行机构和彩票销售机构的业务费用</t>
  </si>
  <si>
    <r>
      <rPr>
        <b/>
        <sz val="12"/>
        <rFont val="宋体"/>
        <charset val="134"/>
      </rPr>
      <t>其他政府性基金收入</t>
    </r>
  </si>
  <si>
    <r>
      <rPr>
        <b/>
        <sz val="12"/>
        <rFont val="宋体"/>
        <charset val="134"/>
      </rPr>
      <t>专项债务对应项目专项收入</t>
    </r>
  </si>
  <si>
    <t>全县政府性基金预算收入</t>
  </si>
  <si>
    <r>
      <rPr>
        <b/>
        <sz val="12"/>
        <rFont val="宋体"/>
        <charset val="134"/>
      </rPr>
      <t>地方政府专项债务收入</t>
    </r>
  </si>
  <si>
    <r>
      <rPr>
        <sz val="12"/>
        <rFont val="宋体"/>
        <charset val="134"/>
      </rPr>
      <t>新增专项债券转贷收入</t>
    </r>
  </si>
  <si>
    <r>
      <rPr>
        <sz val="12"/>
        <rFont val="宋体"/>
        <charset val="134"/>
      </rPr>
      <t>再融资专项债券转贷收入</t>
    </r>
  </si>
  <si>
    <r>
      <rPr>
        <b/>
        <sz val="12"/>
        <rFont val="宋体"/>
        <charset val="134"/>
      </rPr>
      <t>上级补助收入</t>
    </r>
  </si>
  <si>
    <t>科学技术</t>
  </si>
  <si>
    <r>
      <rPr>
        <sz val="12"/>
        <rFont val="宋体"/>
        <charset val="134"/>
      </rPr>
      <t>文化旅游体育与传媒</t>
    </r>
  </si>
  <si>
    <r>
      <rPr>
        <sz val="12"/>
        <rFont val="宋体"/>
        <charset val="134"/>
      </rPr>
      <t>社会保障和就业</t>
    </r>
  </si>
  <si>
    <t>节能环保</t>
  </si>
  <si>
    <r>
      <rPr>
        <sz val="12"/>
        <rFont val="宋体"/>
        <charset val="134"/>
      </rPr>
      <t>城乡社区</t>
    </r>
  </si>
  <si>
    <r>
      <rPr>
        <sz val="12"/>
        <rFont val="宋体"/>
        <charset val="134"/>
      </rPr>
      <t>农林水</t>
    </r>
  </si>
  <si>
    <t>交通运输</t>
  </si>
  <si>
    <t>资源勘探工业信息等</t>
  </si>
  <si>
    <r>
      <rPr>
        <sz val="12"/>
        <rFont val="宋体"/>
        <charset val="134"/>
      </rPr>
      <t>其他收入</t>
    </r>
  </si>
  <si>
    <r>
      <rPr>
        <b/>
        <sz val="12"/>
        <rFont val="宋体"/>
        <charset val="134"/>
      </rPr>
      <t>上年结转</t>
    </r>
  </si>
  <si>
    <r>
      <rPr>
        <b/>
        <sz val="12"/>
        <rFont val="宋体"/>
        <charset val="134"/>
      </rPr>
      <t>调入资金</t>
    </r>
  </si>
  <si>
    <r>
      <rPr>
        <b/>
        <sz val="12"/>
        <rFont val="宋体"/>
        <charset val="134"/>
      </rPr>
      <t>各项收入合计</t>
    </r>
  </si>
  <si>
    <r>
      <rPr>
        <sz val="12"/>
        <rFont val="宋体"/>
        <charset val="134"/>
      </rPr>
      <t>文化旅游体育与传媒支出</t>
    </r>
  </si>
  <si>
    <r>
      <rPr>
        <sz val="12"/>
        <rFont val="宋体"/>
        <charset val="134"/>
      </rPr>
      <t>社会保障和就业支出</t>
    </r>
  </si>
  <si>
    <t>节能环保支出</t>
  </si>
  <si>
    <r>
      <rPr>
        <sz val="12"/>
        <rFont val="宋体"/>
        <charset val="134"/>
      </rPr>
      <t>城乡社区支出</t>
    </r>
  </si>
  <si>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</si>
  <si>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交通运输支出</t>
    </r>
  </si>
  <si>
    <t>资源勘探工业信息等支出</t>
  </si>
  <si>
    <r>
      <rPr>
        <sz val="12"/>
        <rFont val="宋体"/>
        <charset val="134"/>
      </rPr>
      <t>其他支出</t>
    </r>
  </si>
  <si>
    <r>
      <rPr>
        <sz val="12"/>
        <rFont val="宋体"/>
        <charset val="134"/>
      </rPr>
      <t>债务付息支出</t>
    </r>
  </si>
  <si>
    <r>
      <rPr>
        <sz val="12"/>
        <rFont val="宋体"/>
        <charset val="134"/>
      </rPr>
      <t>债务发行费用支出</t>
    </r>
  </si>
  <si>
    <t>抗疫特别国债安排的支出</t>
  </si>
  <si>
    <t>全县政府性基金预算支出</t>
  </si>
  <si>
    <t>2300402</t>
  </si>
  <si>
    <r>
      <rPr>
        <sz val="12"/>
        <rFont val="宋体"/>
        <charset val="134"/>
      </rPr>
      <t>上解上级支出</t>
    </r>
  </si>
  <si>
    <t>203308</t>
  </si>
  <si>
    <r>
      <rPr>
        <sz val="12"/>
        <rFont val="宋体"/>
        <charset val="134"/>
      </rPr>
      <t>调出资金</t>
    </r>
  </si>
  <si>
    <r>
      <rPr>
        <sz val="12"/>
        <rFont val="宋体"/>
        <charset val="134"/>
      </rPr>
      <t>地方政府专项债务还本支出</t>
    </r>
  </si>
  <si>
    <t>23009</t>
  </si>
  <si>
    <r>
      <rPr>
        <sz val="12"/>
        <rFont val="宋体"/>
        <charset val="134"/>
      </rPr>
      <t>年终结转</t>
    </r>
  </si>
  <si>
    <r>
      <rPr>
        <b/>
        <sz val="12"/>
        <rFont val="宋体"/>
        <charset val="134"/>
      </rPr>
      <t>各项支出合计</t>
    </r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</si>
  <si>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年武定县国有资本经营预算收支执行情况表</t>
    </r>
  </si>
  <si>
    <t>表三</t>
  </si>
  <si>
    <r>
      <rPr>
        <b/>
        <sz val="14"/>
        <rFont val="宋体"/>
        <charset val="134"/>
      </rPr>
      <t>比上年％</t>
    </r>
  </si>
  <si>
    <r>
      <rPr>
        <sz val="14"/>
        <rFont val="宋体"/>
        <charset val="134"/>
      </rPr>
      <t>打印</t>
    </r>
  </si>
  <si>
    <t>利润收入</t>
  </si>
  <si>
    <r>
      <rPr>
        <sz val="14"/>
        <rFont val="宋体"/>
        <charset val="134"/>
      </rPr>
      <t>其他国有资本经营预算企业利润收入</t>
    </r>
  </si>
  <si>
    <r>
      <rPr>
        <sz val="15"/>
        <rFont val="宋体"/>
        <charset val="134"/>
      </rPr>
      <t>股利、股息收入</t>
    </r>
  </si>
  <si>
    <r>
      <rPr>
        <sz val="15"/>
        <rFont val="宋体"/>
        <charset val="134"/>
      </rPr>
      <t>产权转让收入</t>
    </r>
  </si>
  <si>
    <r>
      <rPr>
        <sz val="15"/>
        <rFont val="宋体"/>
        <charset val="134"/>
      </rPr>
      <t>清算收入</t>
    </r>
  </si>
  <si>
    <r>
      <rPr>
        <sz val="15"/>
        <rFont val="宋体"/>
        <charset val="134"/>
      </rPr>
      <t>其他国有资本经营预算收入</t>
    </r>
  </si>
  <si>
    <t>全县国有资本经营预算收入</t>
  </si>
  <si>
    <r>
      <rPr>
        <sz val="15"/>
        <rFont val="宋体"/>
        <charset val="134"/>
      </rPr>
      <t>上级补助收入</t>
    </r>
  </si>
  <si>
    <r>
      <rPr>
        <sz val="15"/>
        <rFont val="宋体"/>
        <charset val="134"/>
      </rPr>
      <t>上年结转</t>
    </r>
  </si>
  <si>
    <r>
      <rPr>
        <sz val="15"/>
        <rFont val="宋体"/>
        <charset val="134"/>
      </rPr>
      <t>调入资金</t>
    </r>
  </si>
  <si>
    <r>
      <rPr>
        <b/>
        <sz val="15"/>
        <rFont val="宋体"/>
        <charset val="134"/>
      </rPr>
      <t>各项收入合计</t>
    </r>
  </si>
  <si>
    <r>
      <rPr>
        <sz val="14.5"/>
        <rFont val="宋体"/>
        <charset val="134"/>
      </rPr>
      <t>解决历史遗留问题及改革成本支出</t>
    </r>
  </si>
  <si>
    <r>
      <rPr>
        <sz val="15"/>
        <rFont val="Times New Roman"/>
        <charset val="134"/>
      </rPr>
      <t>“</t>
    </r>
    <r>
      <rPr>
        <sz val="15"/>
        <rFont val="宋体"/>
        <charset val="134"/>
      </rPr>
      <t>三供一业</t>
    </r>
    <r>
      <rPr>
        <sz val="15"/>
        <rFont val="Times New Roman"/>
        <charset val="134"/>
      </rPr>
      <t>”</t>
    </r>
    <r>
      <rPr>
        <sz val="15"/>
        <rFont val="宋体"/>
        <charset val="134"/>
      </rPr>
      <t>移交补助支出</t>
    </r>
  </si>
  <si>
    <r>
      <rPr>
        <sz val="15"/>
        <rFont val="宋体"/>
        <charset val="134"/>
      </rPr>
      <t>国有企业办职教幼教补助支出</t>
    </r>
  </si>
  <si>
    <r>
      <rPr>
        <sz val="15"/>
        <rFont val="宋体"/>
        <charset val="134"/>
      </rPr>
      <t>国有企业退休人员社会化管理补助支出</t>
    </r>
  </si>
  <si>
    <r>
      <rPr>
        <sz val="15"/>
        <rFont val="宋体"/>
        <charset val="134"/>
      </rPr>
      <t>其他解决历史遗留问题及改革成本支出</t>
    </r>
  </si>
  <si>
    <r>
      <rPr>
        <sz val="15"/>
        <rFont val="宋体"/>
        <charset val="134"/>
      </rPr>
      <t>国有企业资本金注入</t>
    </r>
  </si>
  <si>
    <r>
      <rPr>
        <sz val="15"/>
        <rFont val="宋体"/>
        <charset val="134"/>
      </rPr>
      <t>国有企业政策性补贴</t>
    </r>
  </si>
  <si>
    <r>
      <rPr>
        <sz val="15"/>
        <rFont val="宋体"/>
        <charset val="134"/>
      </rPr>
      <t>其他国有资本经营预算支出</t>
    </r>
  </si>
  <si>
    <t>全县国有资本经营预算支出</t>
  </si>
  <si>
    <r>
      <rPr>
        <sz val="15"/>
        <rFont val="宋体"/>
        <charset val="134"/>
      </rPr>
      <t>调出资金</t>
    </r>
  </si>
  <si>
    <r>
      <rPr>
        <sz val="15"/>
        <rFont val="宋体"/>
        <charset val="134"/>
      </rPr>
      <t>年终结转</t>
    </r>
  </si>
  <si>
    <r>
      <rPr>
        <b/>
        <sz val="15"/>
        <rFont val="宋体"/>
        <charset val="134"/>
      </rPr>
      <t>各项支出合计</t>
    </r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</si>
  <si>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年武定县社会保险基金收支执行情况表</t>
    </r>
  </si>
  <si>
    <t>表四</t>
  </si>
  <si>
    <t>单位：万元</t>
  </si>
  <si>
    <t>项目</t>
  </si>
  <si>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决算数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</si>
  <si>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</si>
  <si>
    <t>快报数</t>
  </si>
  <si>
    <t>比上年%</t>
  </si>
  <si>
    <t>决算数</t>
  </si>
  <si>
    <t>打印</t>
  </si>
  <si>
    <t>一、企业职工基本养老保险</t>
  </si>
  <si>
    <t>1.社会保险费收入</t>
  </si>
  <si>
    <r>
      <rPr>
        <sz val="12"/>
        <rFont val="Times New Roman"/>
        <charset val="134"/>
      </rPr>
      <t>2.</t>
    </r>
    <r>
      <rPr>
        <sz val="12"/>
        <rFont val="宋体"/>
        <charset val="134"/>
      </rPr>
      <t>财政补贴收入</t>
    </r>
  </si>
  <si>
    <r>
      <rPr>
        <sz val="12"/>
        <rFont val="Times New Roman"/>
        <charset val="134"/>
      </rPr>
      <t>3.</t>
    </r>
    <r>
      <rPr>
        <sz val="12"/>
        <rFont val="宋体"/>
        <charset val="134"/>
      </rPr>
      <t>利息收入</t>
    </r>
  </si>
  <si>
    <r>
      <rPr>
        <sz val="12"/>
        <rFont val="Times New Roman"/>
        <charset val="134"/>
      </rPr>
      <t>4.</t>
    </r>
    <r>
      <rPr>
        <sz val="12"/>
        <rFont val="宋体"/>
        <charset val="134"/>
      </rPr>
      <t>委托投资收益</t>
    </r>
  </si>
  <si>
    <r>
      <rPr>
        <sz val="12"/>
        <rFont val="Times New Roman"/>
        <charset val="134"/>
      </rPr>
      <t>5.</t>
    </r>
    <r>
      <rPr>
        <sz val="12"/>
        <rFont val="宋体"/>
        <charset val="134"/>
      </rPr>
      <t>转移收入</t>
    </r>
  </si>
  <si>
    <r>
      <rPr>
        <sz val="12"/>
        <rFont val="Times New Roman"/>
        <charset val="134"/>
      </rPr>
      <t>6.</t>
    </r>
    <r>
      <rPr>
        <sz val="12"/>
        <rFont val="宋体"/>
        <charset val="134"/>
      </rPr>
      <t>其他收入</t>
    </r>
  </si>
  <si>
    <r>
      <rPr>
        <sz val="12"/>
        <rFont val="Times New Roman"/>
        <charset val="134"/>
      </rPr>
      <t>7.</t>
    </r>
    <r>
      <rPr>
        <sz val="12"/>
        <rFont val="宋体"/>
        <charset val="134"/>
      </rPr>
      <t>上级补助收入</t>
    </r>
  </si>
  <si>
    <t>二、城乡居民基本养老保险</t>
  </si>
  <si>
    <t>三、机关事业单位基本养老保险</t>
  </si>
  <si>
    <t>四、职工基本医疗保险</t>
  </si>
  <si>
    <t>五、城乡居民基本医疗保险</t>
  </si>
  <si>
    <t>六、工伤保险</t>
  </si>
  <si>
    <r>
      <rPr>
        <sz val="12"/>
        <rFont val="Times New Roman"/>
        <charset val="134"/>
      </rPr>
      <t>5.</t>
    </r>
    <r>
      <rPr>
        <sz val="12"/>
        <rFont val="宋体"/>
        <charset val="134"/>
      </rPr>
      <t>其他收入</t>
    </r>
  </si>
  <si>
    <r>
      <rPr>
        <sz val="12"/>
        <rFont val="Times New Roman"/>
        <charset val="134"/>
      </rPr>
      <t>6.</t>
    </r>
    <r>
      <rPr>
        <sz val="12"/>
        <rFont val="宋体"/>
        <charset val="134"/>
      </rPr>
      <t>上级补助收入</t>
    </r>
  </si>
  <si>
    <t>七、失业保险</t>
  </si>
  <si>
    <r>
      <rPr>
        <sz val="12"/>
        <rFont val="Times New Roman"/>
        <charset val="134"/>
      </rPr>
      <t>5.</t>
    </r>
    <r>
      <rPr>
        <sz val="12"/>
        <rFont val="宋体"/>
        <charset val="134"/>
      </rPr>
      <t>上级补助收入</t>
    </r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</si>
  <si>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入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计</t>
    </r>
  </si>
  <si>
    <t>1.社会保险待遇支出</t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</si>
  <si>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宋体"/>
        <charset val="134"/>
      </rPr>
      <t>转移支出</t>
    </r>
  </si>
  <si>
    <r>
      <rPr>
        <sz val="12"/>
        <color rgb="FF000000"/>
        <rFont val="Times New Roman"/>
        <charset val="134"/>
      </rPr>
      <t>3.</t>
    </r>
    <r>
      <rPr>
        <sz val="12"/>
        <color rgb="FF000000"/>
        <rFont val="宋体"/>
        <charset val="134"/>
      </rPr>
      <t>其他支出</t>
    </r>
  </si>
  <si>
    <r>
      <rPr>
        <sz val="12"/>
        <color rgb="FF000000"/>
        <rFont val="Times New Roman"/>
        <charset val="134"/>
      </rPr>
      <t>4.</t>
    </r>
    <r>
      <rPr>
        <sz val="12"/>
        <color rgb="FF000000"/>
        <rFont val="宋体"/>
        <charset val="134"/>
      </rPr>
      <t>上解支出</t>
    </r>
  </si>
  <si>
    <t>本年支出合计</t>
  </si>
  <si>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其他支出</t>
    </r>
  </si>
  <si>
    <t>3.转移支出</t>
  </si>
  <si>
    <r>
      <rPr>
        <sz val="12"/>
        <color rgb="FF000000"/>
        <rFont val="Times New Roman"/>
        <charset val="134"/>
      </rPr>
      <t>4.</t>
    </r>
    <r>
      <rPr>
        <sz val="12"/>
        <color rgb="FF000000"/>
        <rFont val="宋体"/>
        <charset val="134"/>
      </rPr>
      <t>上解上级支出</t>
    </r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</si>
  <si>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年武定县社会保险基金结余执行情况表</t>
    </r>
  </si>
  <si>
    <t>表五</t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</si>
  <si>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</si>
  <si>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快报数</t>
    </r>
  </si>
  <si>
    <r>
      <rPr>
        <b/>
        <sz val="12"/>
        <rFont val="宋体"/>
        <charset val="134"/>
      </rPr>
      <t>比上年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</si>
  <si>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决算数</t>
    </r>
  </si>
  <si>
    <r>
      <rPr>
        <b/>
        <sz val="12"/>
        <color indexed="8"/>
        <rFont val="宋体"/>
        <charset val="134"/>
      </rPr>
      <t>一、企业职工基本养老保险</t>
    </r>
  </si>
  <si>
    <t>1.基金本年收支结余</t>
  </si>
  <si>
    <t>2.基金年末滚存结余</t>
  </si>
  <si>
    <r>
      <rPr>
        <b/>
        <sz val="12"/>
        <color indexed="8"/>
        <rFont val="宋体"/>
        <charset val="134"/>
      </rPr>
      <t>四、职工基本医疗保险</t>
    </r>
  </si>
  <si>
    <r>
      <rPr>
        <b/>
        <sz val="12"/>
        <color indexed="8"/>
        <rFont val="宋体"/>
        <charset val="134"/>
      </rPr>
      <t>合</t>
    </r>
    <r>
      <rPr>
        <b/>
        <sz val="12"/>
        <color indexed="8"/>
        <rFont val="Times New Roman"/>
        <charset val="134"/>
      </rPr>
      <t xml:space="preserve">    </t>
    </r>
    <r>
      <rPr>
        <b/>
        <sz val="12"/>
        <color indexed="8"/>
        <rFont val="宋体"/>
        <charset val="134"/>
      </rPr>
      <t>计</t>
    </r>
  </si>
  <si>
    <r>
      <rPr>
        <b/>
        <sz val="12"/>
        <color indexed="8"/>
        <rFont val="Times New Roman"/>
        <charset val="134"/>
      </rPr>
      <t>1.</t>
    </r>
    <r>
      <rPr>
        <b/>
        <sz val="12"/>
        <color indexed="8"/>
        <rFont val="宋体"/>
        <charset val="134"/>
      </rPr>
      <t>基金本年收支结余</t>
    </r>
  </si>
  <si>
    <r>
      <rPr>
        <b/>
        <sz val="12"/>
        <color indexed="8"/>
        <rFont val="Times New Roman"/>
        <charset val="134"/>
      </rPr>
      <t>2.</t>
    </r>
    <r>
      <rPr>
        <b/>
        <sz val="12"/>
        <color indexed="8"/>
        <rFont val="宋体"/>
        <charset val="134"/>
      </rPr>
      <t>基金年末滚存结余</t>
    </r>
  </si>
  <si>
    <t>武定县2023年财政决算数增减变动对比表</t>
  </si>
  <si>
    <t>表六</t>
  </si>
  <si>
    <r>
      <rPr>
        <sz val="12"/>
        <rFont val="方正楷体简体"/>
        <charset val="134"/>
      </rPr>
      <t>指</t>
    </r>
    <r>
      <rPr>
        <sz val="12"/>
        <rFont val="Times New Roman"/>
        <charset val="134"/>
      </rPr>
      <t xml:space="preserve">   </t>
    </r>
    <r>
      <rPr>
        <sz val="12"/>
        <rFont val="方正楷体简体"/>
        <charset val="134"/>
      </rPr>
      <t>标</t>
    </r>
  </si>
  <si>
    <r>
      <rPr>
        <sz val="12"/>
        <rFont val="Times New Roman"/>
        <charset val="134"/>
      </rPr>
      <t>2023</t>
    </r>
    <r>
      <rPr>
        <sz val="12"/>
        <rFont val="方正楷体简体"/>
        <charset val="134"/>
      </rPr>
      <t>年预算批准数</t>
    </r>
  </si>
  <si>
    <r>
      <rPr>
        <sz val="12"/>
        <rFont val="Times New Roman"/>
        <charset val="134"/>
      </rPr>
      <t>2023</t>
    </r>
    <r>
      <rPr>
        <sz val="12"/>
        <rFont val="方正楷体简体"/>
        <charset val="134"/>
      </rPr>
      <t>年县级快报数</t>
    </r>
  </si>
  <si>
    <r>
      <rPr>
        <sz val="12"/>
        <rFont val="方正楷体简体"/>
        <charset val="134"/>
      </rPr>
      <t>州批复数</t>
    </r>
  </si>
  <si>
    <r>
      <rPr>
        <sz val="12"/>
        <rFont val="方正楷体简体"/>
        <charset val="134"/>
      </rPr>
      <t>州批复数与</t>
    </r>
    <r>
      <rPr>
        <sz val="12"/>
        <rFont val="Times New Roman"/>
        <charset val="134"/>
      </rPr>
      <t>2023</t>
    </r>
    <r>
      <rPr>
        <sz val="12"/>
        <rFont val="方正楷体简体"/>
        <charset val="134"/>
      </rPr>
      <t>年预算数相比增减</t>
    </r>
  </si>
  <si>
    <r>
      <rPr>
        <sz val="12"/>
        <rFont val="方正楷体简体"/>
        <charset val="134"/>
      </rPr>
      <t>增减变动原因说明</t>
    </r>
  </si>
  <si>
    <t>一般公共财政预算</t>
  </si>
  <si>
    <t>收入</t>
  </si>
  <si>
    <r>
      <rPr>
        <sz val="12"/>
        <rFont val="方正仿宋简体"/>
        <charset val="134"/>
      </rPr>
      <t>主要是本级收入增加</t>
    </r>
    <r>
      <rPr>
        <sz val="12"/>
        <rFont val="Times New Roman"/>
        <charset val="134"/>
      </rPr>
      <t>2414</t>
    </r>
    <r>
      <rPr>
        <sz val="12"/>
        <rFont val="方正仿宋简体"/>
        <charset val="134"/>
      </rPr>
      <t>万元，返还性收入减少</t>
    </r>
    <r>
      <rPr>
        <sz val="12"/>
        <rFont val="Times New Roman"/>
        <charset val="134"/>
      </rPr>
      <t>22</t>
    </r>
    <r>
      <rPr>
        <sz val="12"/>
        <rFont val="方正仿宋简体"/>
        <charset val="134"/>
      </rPr>
      <t>万元，一般性转移支付补助收入增加</t>
    </r>
    <r>
      <rPr>
        <sz val="12"/>
        <rFont val="Times New Roman"/>
        <charset val="134"/>
      </rPr>
      <t>33218</t>
    </r>
    <r>
      <rPr>
        <sz val="12"/>
        <rFont val="方正仿宋简体"/>
        <charset val="134"/>
      </rPr>
      <t>万元，专项转移支付收入增加</t>
    </r>
    <r>
      <rPr>
        <sz val="12"/>
        <rFont val="Times New Roman"/>
        <charset val="134"/>
      </rPr>
      <t>13606</t>
    </r>
    <r>
      <rPr>
        <sz val="12"/>
        <rFont val="方正仿宋简体"/>
        <charset val="134"/>
      </rPr>
      <t>万元，结转结余收入减少</t>
    </r>
    <r>
      <rPr>
        <sz val="12"/>
        <rFont val="Times New Roman"/>
        <charset val="134"/>
      </rPr>
      <t>2721</t>
    </r>
    <r>
      <rPr>
        <sz val="12"/>
        <rFont val="方正仿宋简体"/>
        <charset val="134"/>
      </rPr>
      <t>万元，调入资金减少</t>
    </r>
    <r>
      <rPr>
        <sz val="12"/>
        <rFont val="Times New Roman"/>
        <charset val="134"/>
      </rPr>
      <t>31903</t>
    </r>
    <r>
      <rPr>
        <sz val="12"/>
        <rFont val="方正仿宋简体"/>
        <charset val="134"/>
      </rPr>
      <t>万元，债务转贷收入增加</t>
    </r>
    <r>
      <rPr>
        <sz val="12"/>
        <rFont val="Times New Roman"/>
        <charset val="134"/>
      </rPr>
      <t>85836</t>
    </r>
    <r>
      <rPr>
        <sz val="12"/>
        <rFont val="方正仿宋简体"/>
        <charset val="134"/>
      </rPr>
      <t>万元。</t>
    </r>
  </si>
  <si>
    <t>支出</t>
  </si>
  <si>
    <r>
      <rPr>
        <sz val="12"/>
        <rFont val="方正仿宋简体"/>
        <charset val="134"/>
      </rPr>
      <t>主要是本级支出减少</t>
    </r>
    <r>
      <rPr>
        <sz val="12"/>
        <rFont val="Times New Roman"/>
        <charset val="134"/>
      </rPr>
      <t>22239</t>
    </r>
    <r>
      <rPr>
        <sz val="12"/>
        <rFont val="方正仿宋简体"/>
        <charset val="134"/>
      </rPr>
      <t>万元，专项上解支出增加</t>
    </r>
    <r>
      <rPr>
        <sz val="12"/>
        <rFont val="Times New Roman"/>
        <charset val="134"/>
      </rPr>
      <t>7036</t>
    </r>
    <r>
      <rPr>
        <sz val="12"/>
        <rFont val="方正仿宋简体"/>
        <charset val="134"/>
      </rPr>
      <t>万元，债务还本支出增加</t>
    </r>
    <r>
      <rPr>
        <sz val="12"/>
        <rFont val="Times New Roman"/>
        <charset val="134"/>
      </rPr>
      <t>86259</t>
    </r>
    <r>
      <rPr>
        <sz val="12"/>
        <rFont val="方正仿宋简体"/>
        <charset val="134"/>
      </rPr>
      <t>万元，调出资金增加</t>
    </r>
    <r>
      <rPr>
        <sz val="12"/>
        <rFont val="Times New Roman"/>
        <charset val="134"/>
      </rPr>
      <t>2387</t>
    </r>
    <r>
      <rPr>
        <sz val="12"/>
        <rFont val="方正仿宋简体"/>
        <charset val="134"/>
      </rPr>
      <t>万元，安排预算稳定调节基金</t>
    </r>
    <r>
      <rPr>
        <sz val="12"/>
        <rFont val="Times New Roman"/>
        <charset val="134"/>
      </rPr>
      <t>502</t>
    </r>
    <r>
      <rPr>
        <sz val="12"/>
        <rFont val="方正仿宋简体"/>
        <charset val="134"/>
      </rPr>
      <t>万元。</t>
    </r>
  </si>
  <si>
    <t>结余结转</t>
  </si>
  <si>
    <r>
      <rPr>
        <sz val="12"/>
        <rFont val="方正仿宋简体"/>
        <charset val="134"/>
      </rPr>
      <t>主要是上级转移收入增加，部分专项资金下达时间晚无法形成支出，对应上级专项资金结转增大，其中，增发国债项目结转</t>
    </r>
    <r>
      <rPr>
        <sz val="12"/>
        <rFont val="Times New Roman"/>
        <charset val="134"/>
      </rPr>
      <t>23810</t>
    </r>
    <r>
      <rPr>
        <sz val="12"/>
        <rFont val="方正仿宋简体"/>
        <charset val="134"/>
      </rPr>
      <t>万元。</t>
    </r>
  </si>
  <si>
    <t>政府性基金预算</t>
  </si>
  <si>
    <r>
      <rPr>
        <sz val="12"/>
        <rFont val="方正仿宋简体"/>
        <charset val="134"/>
      </rPr>
      <t>主要是本级收入减少</t>
    </r>
    <r>
      <rPr>
        <sz val="12"/>
        <rFont val="Times New Roman"/>
        <charset val="134"/>
      </rPr>
      <t>41075</t>
    </r>
    <r>
      <rPr>
        <sz val="12"/>
        <rFont val="方正仿宋简体"/>
        <charset val="134"/>
      </rPr>
      <t>万元，上级补助增加</t>
    </r>
    <r>
      <rPr>
        <sz val="12"/>
        <rFont val="Times New Roman"/>
        <charset val="134"/>
      </rPr>
      <t>1084</t>
    </r>
    <r>
      <rPr>
        <sz val="12"/>
        <rFont val="方正仿宋简体"/>
        <charset val="134"/>
      </rPr>
      <t>万元，上年结余收入增加</t>
    </r>
    <r>
      <rPr>
        <sz val="12"/>
        <rFont val="Times New Roman"/>
        <charset val="134"/>
      </rPr>
      <t>1922</t>
    </r>
    <r>
      <rPr>
        <sz val="12"/>
        <rFont val="方正仿宋简体"/>
        <charset val="134"/>
      </rPr>
      <t>万元，调入资金增加</t>
    </r>
    <r>
      <rPr>
        <sz val="12"/>
        <rFont val="Times New Roman"/>
        <charset val="134"/>
      </rPr>
      <t>2387</t>
    </r>
    <r>
      <rPr>
        <sz val="12"/>
        <rFont val="方正仿宋简体"/>
        <charset val="134"/>
      </rPr>
      <t>万元，债务转贷收入增加</t>
    </r>
    <r>
      <rPr>
        <sz val="12"/>
        <rFont val="Times New Roman"/>
        <charset val="134"/>
      </rPr>
      <t>39593</t>
    </r>
    <r>
      <rPr>
        <sz val="12"/>
        <rFont val="方正仿宋简体"/>
        <charset val="134"/>
      </rPr>
      <t>万元。</t>
    </r>
  </si>
  <si>
    <r>
      <rPr>
        <sz val="12"/>
        <rFont val="方正仿宋简体"/>
        <charset val="134"/>
      </rPr>
      <t>主要是本级支出增加</t>
    </r>
    <r>
      <rPr>
        <sz val="12"/>
        <rFont val="Times New Roman"/>
        <charset val="134"/>
      </rPr>
      <t>8739</t>
    </r>
    <r>
      <rPr>
        <sz val="12"/>
        <rFont val="方正仿宋简体"/>
        <charset val="134"/>
      </rPr>
      <t>万元，上解支出减少</t>
    </r>
    <r>
      <rPr>
        <sz val="12"/>
        <rFont val="Times New Roman"/>
        <charset val="134"/>
      </rPr>
      <t>268</t>
    </r>
    <r>
      <rPr>
        <sz val="12"/>
        <rFont val="方正仿宋简体"/>
        <charset val="134"/>
      </rPr>
      <t>万元，调出资金减少</t>
    </r>
    <r>
      <rPr>
        <sz val="12"/>
        <rFont val="Times New Roman"/>
        <charset val="134"/>
      </rPr>
      <t>31903</t>
    </r>
    <r>
      <rPr>
        <sz val="12"/>
        <rFont val="方正仿宋简体"/>
        <charset val="134"/>
      </rPr>
      <t>万元，债务还本支出增加</t>
    </r>
    <r>
      <rPr>
        <sz val="12"/>
        <rFont val="Times New Roman"/>
        <charset val="134"/>
      </rPr>
      <t>25493</t>
    </r>
    <r>
      <rPr>
        <sz val="12"/>
        <rFont val="方正仿宋简体"/>
        <charset val="134"/>
      </rPr>
      <t>万元。</t>
    </r>
  </si>
  <si>
    <t>主要是上级转移收入增加，部分专项资金下达时间晚无法形成支出，对应结余结转增大。</t>
  </si>
  <si>
    <t>国有资本经营预算</t>
  </si>
  <si>
    <r>
      <rPr>
        <sz val="12"/>
        <rFont val="方正仿宋简体"/>
        <charset val="134"/>
      </rPr>
      <t>主要是本级收入减少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万元，</t>
    </r>
    <r>
      <rPr>
        <sz val="12"/>
        <rFont val="方正仿宋简体"/>
        <charset val="134"/>
      </rPr>
      <t>上级补助收入减少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万元。</t>
    </r>
  </si>
  <si>
    <t>收入减少，支出对应减少。</t>
  </si>
  <si>
    <t>社保基金预算</t>
  </si>
  <si>
    <t>主要是机关事业单位养老保险、失业保险、工伤保险城乡居民基本养老保险等保费收入较年初预算减少。</t>
  </si>
  <si>
    <r>
      <rPr>
        <sz val="12"/>
        <rFont val="方正仿宋简体"/>
        <charset val="134"/>
      </rPr>
      <t>主要是养老保险提标，对应支出需求增大。</t>
    </r>
  </si>
  <si>
    <t>当年结余</t>
  </si>
  <si>
    <t>主要原因是收入减少，支出增加，对应结余相应减少。</t>
  </si>
  <si>
    <t>滚存结余</t>
  </si>
  <si>
    <t>当年结余减少，对应滚存结余减少。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</si>
</sst>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-* #,##0_-;\-* #,##0_-;_-* &quot;-&quot;_-;_-@_-"/>
    <numFmt numFmtId="178" formatCode="_-* #,##0.00_-;\-* #,##0.00_-;_-* &quot;-&quot;??_-;_-@_-"/>
    <numFmt numFmtId="179" formatCode="#,##0_ ;[Red]\-#,##0\ "/>
    <numFmt numFmtId="180" formatCode="#,##0_ "/>
    <numFmt numFmtId="181" formatCode="0.0%"/>
    <numFmt numFmtId="182" formatCode="#,##0.0_ "/>
    <numFmt numFmtId="183" formatCode="[DBNum1][$-804]General"/>
    <numFmt numFmtId="184" formatCode="0.00_ "/>
  </numFmts>
  <fonts count="74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方正仿宋简体"/>
      <charset val="134"/>
    </font>
    <font>
      <sz val="12"/>
      <name val="Times New Roman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8"/>
      <name val="Times New Roman"/>
      <charset val="134"/>
    </font>
    <font>
      <sz val="11"/>
      <color indexed="8"/>
      <name val="Times New Roman"/>
      <charset val="134"/>
    </font>
    <font>
      <sz val="11"/>
      <color indexed="9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5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0"/>
    </font>
    <font>
      <b/>
      <sz val="12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9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0"/>
    </font>
    <font>
      <sz val="20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5"/>
      <name val="宋体"/>
      <charset val="134"/>
    </font>
    <font>
      <sz val="15"/>
      <name val="Times New Roman"/>
      <charset val="134"/>
    </font>
    <font>
      <sz val="15"/>
      <color theme="1"/>
      <name val="Times New Roman"/>
      <charset val="134"/>
    </font>
    <font>
      <b/>
      <sz val="15"/>
      <name val="Times New Roman"/>
      <charset val="134"/>
    </font>
    <font>
      <b/>
      <sz val="15"/>
      <color theme="1"/>
      <name val="Times New Roman"/>
      <charset val="134"/>
    </font>
    <font>
      <sz val="14.5"/>
      <name val="Times New Roman"/>
      <charset val="134"/>
    </font>
    <font>
      <sz val="20"/>
      <name val="方正小标宋简体"/>
      <charset val="134"/>
    </font>
    <font>
      <sz val="12"/>
      <color indexed="9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0"/>
      <name val="宋体"/>
      <charset val="134"/>
    </font>
    <font>
      <sz val="12"/>
      <name val="方正楷体简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2" borderId="1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3" fillId="4" borderId="14" applyNumberFormat="0" applyAlignment="0" applyProtection="0">
      <alignment vertical="center"/>
    </xf>
    <xf numFmtId="0" fontId="54" fillId="4" borderId="13" applyNumberFormat="0" applyAlignment="0" applyProtection="0">
      <alignment vertical="center"/>
    </xf>
    <xf numFmtId="0" fontId="55" fillId="5" borderId="1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3" fillId="0" borderId="1">
      <alignment horizontal="left" vertical="center"/>
    </xf>
    <xf numFmtId="0" fontId="0" fillId="0" borderId="0">
      <alignment vertical="center"/>
    </xf>
    <xf numFmtId="37" fontId="64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/>
    <xf numFmtId="0" fontId="6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5" fillId="0" borderId="0"/>
    <xf numFmtId="176" fontId="0" fillId="0" borderId="0" applyFont="0" applyFill="0" applyBorder="0" applyAlignment="0" applyProtection="0"/>
    <xf numFmtId="4" fontId="65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69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0" xfId="55" applyFont="1" applyFill="1" applyBorder="1" applyAlignment="1"/>
    <xf numFmtId="0" fontId="7" fillId="0" borderId="0" xfId="55" applyFont="1" applyFill="1" applyBorder="1" applyAlignment="1"/>
    <xf numFmtId="0" fontId="0" fillId="0" borderId="0" xfId="55" applyFont="1" applyFill="1" applyBorder="1" applyAlignment="1"/>
    <xf numFmtId="0" fontId="1" fillId="0" borderId="0" xfId="55" applyFont="1" applyFill="1" applyBorder="1" applyAlignment="1"/>
    <xf numFmtId="0" fontId="0" fillId="0" borderId="0" xfId="53" applyFont="1" applyFill="1" applyAlignment="1"/>
    <xf numFmtId="0" fontId="0" fillId="0" borderId="0" xfId="55" applyFill="1" applyBorder="1" applyAlignment="1"/>
    <xf numFmtId="0" fontId="5" fillId="0" borderId="0" xfId="55" applyFont="1" applyFill="1" applyBorder="1" applyAlignment="1"/>
    <xf numFmtId="0" fontId="5" fillId="0" borderId="0" xfId="55" applyFont="1" applyFill="1" applyBorder="1" applyAlignment="1">
      <alignment vertical="center"/>
    </xf>
    <xf numFmtId="0" fontId="8" fillId="0" borderId="0" xfId="66" applyFont="1" applyFill="1" applyBorder="1" applyAlignment="1">
      <alignment horizontal="center" vertical="center"/>
    </xf>
    <xf numFmtId="0" fontId="7" fillId="0" borderId="0" xfId="66" applyFont="1" applyFill="1" applyBorder="1" applyAlignment="1">
      <alignment vertical="center"/>
    </xf>
    <xf numFmtId="0" fontId="9" fillId="0" borderId="0" xfId="66" applyFont="1" applyFill="1" applyBorder="1" applyAlignment="1">
      <alignment vertical="center"/>
    </xf>
    <xf numFmtId="0" fontId="10" fillId="0" borderId="0" xfId="66" applyFont="1" applyFill="1" applyBorder="1" applyAlignment="1">
      <alignment vertical="center"/>
    </xf>
    <xf numFmtId="0" fontId="11" fillId="0" borderId="0" xfId="55" applyFont="1" applyFill="1" applyBorder="1" applyAlignment="1"/>
    <xf numFmtId="179" fontId="11" fillId="0" borderId="0" xfId="66" applyNumberFormat="1" applyFont="1" applyFill="1" applyBorder="1" applyAlignment="1">
      <alignment horizontal="right" vertical="center"/>
    </xf>
    <xf numFmtId="0" fontId="12" fillId="0" borderId="1" xfId="66" applyFont="1" applyFill="1" applyBorder="1" applyAlignment="1">
      <alignment horizontal="center" vertical="center" wrapText="1"/>
    </xf>
    <xf numFmtId="179" fontId="12" fillId="0" borderId="1" xfId="66" applyNumberFormat="1" applyFont="1" applyFill="1" applyBorder="1" applyAlignment="1">
      <alignment horizontal="center" vertical="center" wrapText="1"/>
    </xf>
    <xf numFmtId="0" fontId="12" fillId="0" borderId="2" xfId="66" applyFont="1" applyFill="1" applyBorder="1" applyAlignment="1">
      <alignment horizontal="center" vertical="center" wrapText="1"/>
    </xf>
    <xf numFmtId="0" fontId="12" fillId="0" borderId="3" xfId="66" applyFont="1" applyFill="1" applyBorder="1" applyAlignment="1">
      <alignment horizontal="center" vertical="center" wrapText="1"/>
    </xf>
    <xf numFmtId="0" fontId="12" fillId="0" borderId="4" xfId="66" applyFont="1" applyFill="1" applyBorder="1" applyAlignment="1">
      <alignment horizontal="center" vertical="center" wrapText="1"/>
    </xf>
    <xf numFmtId="0" fontId="13" fillId="0" borderId="0" xfId="65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left" vertical="center" wrapText="1"/>
    </xf>
    <xf numFmtId="180" fontId="15" fillId="0" borderId="5" xfId="0" applyNumberFormat="1" applyFont="1" applyFill="1" applyBorder="1" applyAlignment="1">
      <alignment horizontal="right" vertical="center" wrapText="1"/>
    </xf>
    <xf numFmtId="180" fontId="16" fillId="0" borderId="1" xfId="57" applyNumberFormat="1" applyFont="1" applyFill="1" applyBorder="1" applyAlignment="1">
      <alignment horizontal="right" vertical="center" wrapText="1"/>
    </xf>
    <xf numFmtId="180" fontId="12" fillId="0" borderId="1" xfId="57" applyNumberFormat="1" applyFont="1" applyFill="1" applyBorder="1" applyAlignment="1">
      <alignment horizontal="right" vertical="center" wrapText="1"/>
    </xf>
    <xf numFmtId="181" fontId="14" fillId="0" borderId="1" xfId="3" applyNumberFormat="1" applyFont="1" applyFill="1" applyBorder="1" applyAlignment="1" applyProtection="1">
      <alignment horizontal="right" vertical="center" wrapText="1"/>
    </xf>
    <xf numFmtId="49" fontId="17" fillId="0" borderId="5" xfId="0" applyNumberFormat="1" applyFont="1" applyFill="1" applyBorder="1" applyAlignment="1">
      <alignment horizontal="left" vertical="center" wrapText="1" indent="1"/>
    </xf>
    <xf numFmtId="180" fontId="18" fillId="0" borderId="5" xfId="0" applyNumberFormat="1" applyFont="1" applyFill="1" applyBorder="1" applyAlignment="1">
      <alignment horizontal="right" vertical="center" wrapText="1"/>
    </xf>
    <xf numFmtId="181" fontId="5" fillId="0" borderId="1" xfId="52" applyNumberFormat="1" applyFont="1" applyFill="1" applyBorder="1" applyAlignment="1">
      <alignment horizontal="right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right" vertical="center" wrapText="1"/>
    </xf>
    <xf numFmtId="181" fontId="12" fillId="0" borderId="1" xfId="52" applyNumberFormat="1" applyFont="1" applyFill="1" applyBorder="1" applyAlignment="1">
      <alignment horizontal="right" vertical="center" wrapText="1"/>
    </xf>
    <xf numFmtId="0" fontId="21" fillId="0" borderId="0" xfId="53" applyFont="1" applyFill="1" applyAlignment="1">
      <alignment vertical="center"/>
    </xf>
    <xf numFmtId="0" fontId="21" fillId="0" borderId="0" xfId="53" applyFont="1" applyFill="1" applyAlignment="1"/>
    <xf numFmtId="0" fontId="5" fillId="0" borderId="0" xfId="53" applyFont="1" applyFill="1" applyAlignment="1"/>
    <xf numFmtId="0" fontId="21" fillId="0" borderId="0" xfId="53" applyFont="1" applyFill="1" applyAlignment="1">
      <alignment horizontal="left" vertical="center" indent="2"/>
    </xf>
    <xf numFmtId="0" fontId="22" fillId="0" borderId="0" xfId="0" applyFont="1" applyFill="1" applyBorder="1" applyAlignment="1"/>
    <xf numFmtId="0" fontId="23" fillId="0" borderId="0" xfId="66" applyFont="1" applyFill="1" applyBorder="1" applyAlignment="1">
      <alignment vertical="center"/>
    </xf>
    <xf numFmtId="179" fontId="7" fillId="0" borderId="0" xfId="66" applyNumberFormat="1" applyFont="1" applyFill="1" applyBorder="1" applyAlignment="1">
      <alignment horizontal="right" vertical="center"/>
    </xf>
    <xf numFmtId="0" fontId="1" fillId="0" borderId="1" xfId="66" applyFont="1" applyFill="1" applyBorder="1" applyAlignment="1">
      <alignment horizontal="center" vertical="center" wrapText="1"/>
    </xf>
    <xf numFmtId="179" fontId="1" fillId="0" borderId="1" xfId="66" applyNumberFormat="1" applyFont="1" applyFill="1" applyBorder="1" applyAlignment="1">
      <alignment horizontal="center" vertical="center" wrapText="1"/>
    </xf>
    <xf numFmtId="0" fontId="24" fillId="0" borderId="0" xfId="66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vertical="center" wrapText="1"/>
    </xf>
    <xf numFmtId="181" fontId="14" fillId="0" borderId="1" xfId="3" applyNumberFormat="1" applyFont="1" applyFill="1" applyBorder="1" applyAlignment="1">
      <alignment vertical="center" wrapText="1"/>
    </xf>
    <xf numFmtId="49" fontId="5" fillId="0" borderId="1" xfId="57" applyNumberFormat="1" applyFont="1" applyFill="1" applyBorder="1" applyAlignment="1" applyProtection="1">
      <alignment horizontal="left" vertical="center" wrapText="1" indent="1"/>
    </xf>
    <xf numFmtId="180" fontId="25" fillId="0" borderId="5" xfId="0" applyNumberFormat="1" applyFont="1" applyFill="1" applyBorder="1" applyAlignment="1">
      <alignment horizontal="right" vertical="center" wrapText="1"/>
    </xf>
    <xf numFmtId="181" fontId="17" fillId="0" borderId="1" xfId="3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80" fontId="12" fillId="0" borderId="1" xfId="0" applyNumberFormat="1" applyFont="1" applyFill="1" applyBorder="1" applyAlignment="1">
      <alignment horizontal="right" vertical="center" wrapText="1"/>
    </xf>
    <xf numFmtId="180" fontId="1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180" fontId="5" fillId="0" borderId="5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180" fontId="17" fillId="0" borderId="1" xfId="0" applyNumberFormat="1" applyFont="1" applyFill="1" applyBorder="1" applyAlignment="1">
      <alignment horizontal="right" vertical="center" wrapText="1"/>
    </xf>
    <xf numFmtId="180" fontId="18" fillId="0" borderId="1" xfId="0" applyNumberFormat="1" applyFont="1" applyFill="1" applyBorder="1" applyAlignment="1">
      <alignment horizontal="right" vertical="center" wrapText="1"/>
    </xf>
    <xf numFmtId="180" fontId="17" fillId="0" borderId="7" xfId="0" applyNumberFormat="1" applyFont="1" applyFill="1" applyBorder="1" applyAlignment="1">
      <alignment horizontal="right" vertical="center" wrapText="1"/>
    </xf>
    <xf numFmtId="180" fontId="18" fillId="0" borderId="7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80" fontId="14" fillId="0" borderId="1" xfId="0" applyNumberFormat="1" applyFont="1" applyFill="1" applyBorder="1" applyAlignment="1">
      <alignment horizontal="righ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181" fontId="12" fillId="0" borderId="1" xfId="3" applyNumberFormat="1" applyFont="1" applyFill="1" applyBorder="1" applyAlignment="1" applyProtection="1">
      <alignment horizontal="right" vertical="center" wrapText="1"/>
    </xf>
    <xf numFmtId="181" fontId="5" fillId="0" borderId="1" xfId="3" applyNumberFormat="1" applyFont="1" applyFill="1" applyBorder="1" applyAlignment="1" applyProtection="1">
      <alignment horizontal="right" vertical="center" wrapText="1"/>
    </xf>
    <xf numFmtId="180" fontId="25" fillId="0" borderId="1" xfId="55" applyNumberFormat="1" applyFont="1" applyFill="1" applyBorder="1" applyAlignment="1">
      <alignment vertical="center"/>
    </xf>
    <xf numFmtId="49" fontId="26" fillId="0" borderId="5" xfId="0" applyNumberFormat="1" applyFont="1" applyFill="1" applyBorder="1" applyAlignment="1">
      <alignment horizontal="left" vertical="center" wrapText="1" indent="1"/>
    </xf>
    <xf numFmtId="180" fontId="25" fillId="0" borderId="1" xfId="57" applyNumberFormat="1" applyFont="1" applyFill="1" applyBorder="1" applyAlignment="1">
      <alignment horizontal="right" vertical="center" wrapText="1"/>
    </xf>
    <xf numFmtId="180" fontId="16" fillId="0" borderId="5" xfId="0" applyNumberFormat="1" applyFont="1" applyFill="1" applyBorder="1" applyAlignment="1">
      <alignment horizontal="right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180" fontId="12" fillId="0" borderId="5" xfId="0" applyNumberFormat="1" applyFont="1" applyFill="1" applyBorder="1" applyAlignment="1">
      <alignment horizontal="right" vertical="center" wrapText="1"/>
    </xf>
    <xf numFmtId="49" fontId="17" fillId="0" borderId="5" xfId="0" applyNumberFormat="1" applyFont="1" applyFill="1" applyBorder="1" applyAlignment="1">
      <alignment horizontal="left" vertical="center" wrapText="1"/>
    </xf>
    <xf numFmtId="180" fontId="17" fillId="0" borderId="5" xfId="0" applyNumberFormat="1" applyFont="1" applyFill="1" applyBorder="1" applyAlignment="1">
      <alignment horizontal="right" vertical="center" wrapText="1"/>
    </xf>
    <xf numFmtId="180" fontId="27" fillId="0" borderId="5" xfId="0" applyNumberFormat="1" applyFont="1" applyFill="1" applyBorder="1" applyAlignment="1">
      <alignment horizontal="right" vertical="center" wrapText="1"/>
    </xf>
    <xf numFmtId="49" fontId="26" fillId="0" borderId="5" xfId="0" applyNumberFormat="1" applyFont="1" applyFill="1" applyBorder="1" applyAlignment="1">
      <alignment horizontal="left" vertical="center" wrapText="1"/>
    </xf>
    <xf numFmtId="0" fontId="28" fillId="0" borderId="0" xfId="55" applyFont="1" applyFill="1" applyBorder="1" applyAlignment="1"/>
    <xf numFmtId="0" fontId="29" fillId="0" borderId="0" xfId="55" applyFont="1" applyFill="1" applyBorder="1" applyAlignment="1">
      <alignment wrapText="1"/>
    </xf>
    <xf numFmtId="0" fontId="12" fillId="0" borderId="0" xfId="55" applyFont="1" applyFill="1" applyBorder="1" applyAlignment="1"/>
    <xf numFmtId="0" fontId="5" fillId="0" borderId="0" xfId="0" applyFont="1" applyFill="1">
      <alignment vertical="center"/>
    </xf>
    <xf numFmtId="0" fontId="0" fillId="0" borderId="0" xfId="66" applyFont="1" applyFill="1" applyBorder="1" applyAlignment="1">
      <alignment horizontal="left" vertical="center"/>
    </xf>
    <xf numFmtId="0" fontId="17" fillId="0" borderId="0" xfId="66" applyFont="1" applyFill="1" applyBorder="1" applyAlignment="1">
      <alignment vertical="center"/>
    </xf>
    <xf numFmtId="0" fontId="5" fillId="0" borderId="0" xfId="55" applyFont="1" applyFill="1" applyAlignment="1"/>
    <xf numFmtId="179" fontId="5" fillId="0" borderId="0" xfId="66" applyNumberFormat="1" applyFont="1" applyFill="1" applyBorder="1" applyAlignment="1">
      <alignment horizontal="right" vertical="center"/>
    </xf>
    <xf numFmtId="0" fontId="30" fillId="0" borderId="1" xfId="66" applyFont="1" applyFill="1" applyBorder="1" applyAlignment="1">
      <alignment horizontal="center" vertical="center" wrapText="1"/>
    </xf>
    <xf numFmtId="179" fontId="30" fillId="0" borderId="1" xfId="66" applyNumberFormat="1" applyFont="1" applyFill="1" applyBorder="1" applyAlignment="1">
      <alignment horizontal="center" vertical="center" wrapText="1"/>
    </xf>
    <xf numFmtId="179" fontId="30" fillId="0" borderId="2" xfId="66" applyNumberFormat="1" applyFont="1" applyFill="1" applyBorder="1" applyAlignment="1">
      <alignment horizontal="center" vertical="center" wrapText="1"/>
    </xf>
    <xf numFmtId="179" fontId="30" fillId="0" borderId="3" xfId="66" applyNumberFormat="1" applyFont="1" applyFill="1" applyBorder="1" applyAlignment="1">
      <alignment horizontal="center" vertical="center" wrapText="1"/>
    </xf>
    <xf numFmtId="179" fontId="30" fillId="0" borderId="4" xfId="66" applyNumberFormat="1" applyFont="1" applyFill="1" applyBorder="1" applyAlignment="1">
      <alignment horizontal="center" vertical="center" wrapText="1"/>
    </xf>
    <xf numFmtId="0" fontId="31" fillId="0" borderId="1" xfId="65" applyFont="1" applyFill="1" applyBorder="1" applyAlignment="1">
      <alignment horizontal="left" vertical="center"/>
    </xf>
    <xf numFmtId="180" fontId="32" fillId="0" borderId="1" xfId="61" applyNumberFormat="1" applyFont="1" applyFill="1" applyBorder="1" applyAlignment="1">
      <alignment horizontal="right" vertical="center" wrapText="1"/>
    </xf>
    <xf numFmtId="181" fontId="33" fillId="0" borderId="1" xfId="3" applyNumberFormat="1" applyFont="1" applyFill="1" applyBorder="1">
      <alignment vertical="center"/>
    </xf>
    <xf numFmtId="0" fontId="31" fillId="0" borderId="0" xfId="65" applyFont="1" applyFill="1" applyBorder="1" applyAlignment="1">
      <alignment vertical="center"/>
    </xf>
    <xf numFmtId="0" fontId="29" fillId="0" borderId="1" xfId="65" applyFont="1" applyFill="1" applyBorder="1" applyAlignment="1">
      <alignment horizontal="left" vertical="center" wrapText="1" indent="1"/>
    </xf>
    <xf numFmtId="0" fontId="34" fillId="0" borderId="0" xfId="65" applyFont="1" applyFill="1" applyBorder="1" applyAlignment="1">
      <alignment vertical="center"/>
    </xf>
    <xf numFmtId="0" fontId="32" fillId="0" borderId="1" xfId="65" applyFont="1" applyFill="1" applyBorder="1" applyAlignment="1">
      <alignment horizontal="left" vertical="center"/>
    </xf>
    <xf numFmtId="180" fontId="32" fillId="0" borderId="1" xfId="3" applyNumberFormat="1" applyFont="1" applyFill="1" applyBorder="1" applyAlignment="1" applyProtection="1">
      <alignment horizontal="right" vertical="center" wrapText="1"/>
    </xf>
    <xf numFmtId="0" fontId="13" fillId="0" borderId="1" xfId="65" applyFont="1" applyFill="1" applyBorder="1" applyAlignment="1">
      <alignment horizontal="center" vertical="center"/>
    </xf>
    <xf numFmtId="180" fontId="34" fillId="0" borderId="1" xfId="61" applyNumberFormat="1" applyFont="1" applyFill="1" applyBorder="1" applyAlignment="1">
      <alignment horizontal="right" vertical="center" wrapText="1"/>
    </xf>
    <xf numFmtId="181" fontId="35" fillId="0" borderId="1" xfId="3" applyNumberFormat="1" applyFont="1" applyFill="1" applyBorder="1">
      <alignment vertical="center"/>
    </xf>
    <xf numFmtId="0" fontId="32" fillId="0" borderId="1" xfId="65" applyFont="1" applyFill="1" applyBorder="1" applyAlignment="1">
      <alignment vertical="center"/>
    </xf>
    <xf numFmtId="0" fontId="34" fillId="0" borderId="1" xfId="65" applyFont="1" applyFill="1" applyBorder="1" applyAlignment="1">
      <alignment horizontal="center" vertical="center"/>
    </xf>
    <xf numFmtId="0" fontId="36" fillId="0" borderId="1" xfId="65" applyFont="1" applyFill="1" applyBorder="1" applyAlignment="1">
      <alignment horizontal="left" vertical="center"/>
    </xf>
    <xf numFmtId="0" fontId="32" fillId="0" borderId="1" xfId="65" applyFont="1" applyFill="1" applyBorder="1" applyAlignment="1">
      <alignment horizontal="left" vertical="center" indent="1"/>
    </xf>
    <xf numFmtId="0" fontId="32" fillId="0" borderId="1" xfId="65" applyFont="1" applyFill="1" applyBorder="1" applyAlignment="1">
      <alignment horizontal="left" vertical="center" wrapText="1" indent="1"/>
    </xf>
    <xf numFmtId="0" fontId="28" fillId="0" borderId="0" xfId="66" applyFont="1" applyFill="1" applyBorder="1" applyAlignment="1" applyProtection="1">
      <alignment vertical="center"/>
    </xf>
    <xf numFmtId="0" fontId="5" fillId="0" borderId="0" xfId="66" applyFont="1" applyFill="1" applyBorder="1" applyAlignment="1" applyProtection="1">
      <alignment vertical="center"/>
    </xf>
    <xf numFmtId="0" fontId="30" fillId="0" borderId="0" xfId="66" applyFont="1" applyFill="1" applyBorder="1" applyAlignment="1" applyProtection="1">
      <alignment horizontal="center" vertical="center"/>
    </xf>
    <xf numFmtId="0" fontId="5" fillId="0" borderId="0" xfId="66" applyFont="1" applyFill="1" applyBorder="1" applyAlignment="1" applyProtection="1">
      <alignment horizontal="center" vertical="center"/>
    </xf>
    <xf numFmtId="0" fontId="12" fillId="0" borderId="0" xfId="66" applyFont="1" applyFill="1" applyBorder="1" applyAlignment="1" applyProtection="1">
      <alignment vertical="center"/>
    </xf>
    <xf numFmtId="0" fontId="12" fillId="0" borderId="0" xfId="65" applyFont="1" applyFill="1">
      <alignment vertical="center"/>
    </xf>
    <xf numFmtId="0" fontId="12" fillId="0" borderId="0" xfId="66" applyFont="1" applyFill="1" applyBorder="1" applyAlignment="1" applyProtection="1">
      <alignment horizontal="center" vertical="center"/>
    </xf>
    <xf numFmtId="0" fontId="5" fillId="0" borderId="0" xfId="66" applyFont="1" applyFill="1" applyAlignment="1" applyProtection="1">
      <alignment vertical="center"/>
    </xf>
    <xf numFmtId="179" fontId="5" fillId="0" borderId="0" xfId="66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0" fontId="37" fillId="0" borderId="0" xfId="66" applyFont="1" applyFill="1" applyBorder="1" applyAlignment="1" applyProtection="1">
      <alignment vertical="center"/>
    </xf>
    <xf numFmtId="0" fontId="8" fillId="0" borderId="0" xfId="66" applyFont="1" applyFill="1" applyBorder="1" applyAlignment="1" applyProtection="1">
      <alignment horizontal="center" vertical="center"/>
    </xf>
    <xf numFmtId="0" fontId="0" fillId="0" borderId="0" xfId="66" applyFont="1" applyFill="1" applyBorder="1" applyAlignment="1" applyProtection="1">
      <alignment vertical="center"/>
    </xf>
    <xf numFmtId="0" fontId="0" fillId="0" borderId="0" xfId="66" applyFont="1" applyFill="1" applyBorder="1" applyAlignment="1" applyProtection="1">
      <alignment horizontal="left" vertical="center"/>
    </xf>
    <xf numFmtId="0" fontId="38" fillId="0" borderId="0" xfId="66" applyFont="1" applyFill="1" applyBorder="1" applyAlignment="1" applyProtection="1">
      <alignment vertical="center"/>
    </xf>
    <xf numFmtId="179" fontId="5" fillId="0" borderId="0" xfId="66" applyNumberFormat="1" applyFont="1" applyFill="1" applyBorder="1" applyAlignment="1" applyProtection="1">
      <alignment horizontal="right" vertical="center"/>
    </xf>
    <xf numFmtId="179" fontId="24" fillId="0" borderId="8" xfId="66" applyNumberFormat="1" applyFont="1" applyFill="1" applyBorder="1" applyAlignment="1" applyProtection="1">
      <alignment horizontal="center" vertical="center" wrapText="1"/>
    </xf>
    <xf numFmtId="0" fontId="30" fillId="0" borderId="1" xfId="66" applyFont="1" applyFill="1" applyBorder="1" applyAlignment="1" applyProtection="1">
      <alignment horizontal="center" vertical="center" wrapText="1"/>
    </xf>
    <xf numFmtId="179" fontId="30" fillId="0" borderId="1" xfId="66" applyNumberFormat="1" applyFont="1" applyFill="1" applyBorder="1" applyAlignment="1" applyProtection="1">
      <alignment horizontal="center" vertical="center" wrapText="1"/>
    </xf>
    <xf numFmtId="179" fontId="30" fillId="0" borderId="2" xfId="66" applyNumberFormat="1" applyFont="1" applyFill="1" applyBorder="1" applyAlignment="1" applyProtection="1">
      <alignment horizontal="center" vertical="center" wrapText="1"/>
    </xf>
    <xf numFmtId="179" fontId="30" fillId="0" borderId="3" xfId="66" applyNumberFormat="1" applyFont="1" applyFill="1" applyBorder="1" applyAlignment="1" applyProtection="1">
      <alignment horizontal="center" vertical="center" wrapText="1"/>
    </xf>
    <xf numFmtId="179" fontId="30" fillId="0" borderId="4" xfId="66" applyNumberFormat="1" applyFont="1" applyFill="1" applyBorder="1" applyAlignment="1" applyProtection="1">
      <alignment horizontal="center" vertical="center" wrapText="1"/>
    </xf>
    <xf numFmtId="179" fontId="30" fillId="0" borderId="9" xfId="66" applyNumberFormat="1" applyFont="1" applyFill="1" applyBorder="1" applyAlignment="1" applyProtection="1">
      <alignment horizontal="center" vertical="center" wrapText="1"/>
    </xf>
    <xf numFmtId="182" fontId="39" fillId="0" borderId="1" xfId="0" applyNumberFormat="1" applyFont="1" applyFill="1" applyBorder="1" applyAlignment="1">
      <alignment horizontal="center" vertical="center" wrapText="1"/>
    </xf>
    <xf numFmtId="0" fontId="32" fillId="0" borderId="2" xfId="66" applyFont="1" applyFill="1" applyBorder="1" applyAlignment="1" applyProtection="1">
      <alignment horizontal="left" vertical="center"/>
    </xf>
    <xf numFmtId="49" fontId="22" fillId="0" borderId="1" xfId="51" applyNumberFormat="1" applyFont="1" applyFill="1" applyBorder="1" applyAlignment="1" applyProtection="1">
      <alignment vertical="center" wrapText="1"/>
    </xf>
    <xf numFmtId="180" fontId="5" fillId="0" borderId="1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  <protection locked="0"/>
    </xf>
    <xf numFmtId="181" fontId="40" fillId="0" borderId="1" xfId="3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14" fillId="0" borderId="1" xfId="51" applyNumberFormat="1" applyFont="1" applyFill="1" applyBorder="1" applyAlignment="1" applyProtection="1">
      <alignment vertical="center" wrapText="1"/>
    </xf>
    <xf numFmtId="180" fontId="12" fillId="0" borderId="1" xfId="0" applyNumberFormat="1" applyFont="1" applyFill="1" applyBorder="1" applyAlignment="1" applyProtection="1">
      <alignment horizontal="right" vertical="center"/>
    </xf>
    <xf numFmtId="181" fontId="39" fillId="0" borderId="1" xfId="3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49" fontId="17" fillId="0" borderId="1" xfId="51" applyNumberFormat="1" applyFont="1" applyFill="1" applyBorder="1" applyAlignment="1" applyProtection="1">
      <alignment horizontal="left" vertical="center" wrapText="1" indent="1"/>
    </xf>
    <xf numFmtId="0" fontId="32" fillId="0" borderId="0" xfId="65" applyFont="1" applyFill="1" applyBorder="1" applyAlignment="1">
      <alignment vertical="center"/>
    </xf>
    <xf numFmtId="180" fontId="17" fillId="0" borderId="1" xfId="51" applyNumberFormat="1" applyFont="1" applyFill="1" applyBorder="1" applyAlignment="1" applyProtection="1">
      <alignment horizontal="right" vertical="center" wrapText="1"/>
    </xf>
    <xf numFmtId="181" fontId="25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7" fillId="0" borderId="1" xfId="51" applyNumberFormat="1" applyFont="1" applyFill="1" applyBorder="1" applyAlignment="1" applyProtection="1">
      <alignment horizontal="right" vertical="center" wrapText="1"/>
    </xf>
    <xf numFmtId="180" fontId="5" fillId="0" borderId="1" xfId="3" applyNumberFormat="1" applyFont="1" applyFill="1" applyBorder="1" applyAlignment="1" applyProtection="1">
      <alignment horizontal="right" vertical="center" wrapText="1"/>
      <protection locked="0"/>
    </xf>
    <xf numFmtId="180" fontId="1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66" applyFont="1" applyFill="1" applyBorder="1" applyAlignment="1" applyProtection="1">
      <alignment vertical="center" wrapText="1"/>
    </xf>
    <xf numFmtId="0" fontId="12" fillId="0" borderId="1" xfId="66" applyFont="1" applyFill="1" applyBorder="1" applyAlignment="1" applyProtection="1">
      <alignment vertical="center" wrapText="1"/>
    </xf>
    <xf numFmtId="0" fontId="34" fillId="0" borderId="2" xfId="66" applyFont="1" applyFill="1" applyBorder="1" applyAlignment="1" applyProtection="1">
      <alignment horizontal="left" vertical="center"/>
    </xf>
    <xf numFmtId="0" fontId="41" fillId="0" borderId="1" xfId="65" applyFont="1" applyFill="1" applyBorder="1" applyAlignment="1">
      <alignment horizontal="center" vertical="center"/>
    </xf>
    <xf numFmtId="0" fontId="12" fillId="0" borderId="1" xfId="65" applyFont="1" applyFill="1" applyBorder="1" applyAlignment="1" applyProtection="1">
      <alignment horizontal="left" vertical="center"/>
    </xf>
    <xf numFmtId="0" fontId="5" fillId="0" borderId="1" xfId="66" applyFont="1" applyFill="1" applyBorder="1" applyAlignment="1" applyProtection="1">
      <alignment horizontal="left" vertical="center" indent="1"/>
    </xf>
    <xf numFmtId="0" fontId="0" fillId="0" borderId="1" xfId="66" applyFont="1" applyFill="1" applyBorder="1" applyAlignment="1" applyProtection="1">
      <alignment horizontal="left" vertical="center" indent="1"/>
    </xf>
    <xf numFmtId="0" fontId="5" fillId="0" borderId="1" xfId="66" applyFont="1" applyFill="1" applyBorder="1" applyAlignment="1" applyProtection="1">
      <alignment vertical="center"/>
    </xf>
    <xf numFmtId="0" fontId="12" fillId="0" borderId="1" xfId="66" applyFont="1" applyFill="1" applyBorder="1" applyAlignment="1" applyProtection="1">
      <alignment horizontal="left" vertical="center"/>
    </xf>
    <xf numFmtId="0" fontId="12" fillId="0" borderId="1" xfId="66" applyFont="1" applyFill="1" applyBorder="1" applyAlignment="1" applyProtection="1">
      <alignment horizontal="center" vertical="center"/>
    </xf>
    <xf numFmtId="0" fontId="5" fillId="0" borderId="1" xfId="66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66" applyFont="1" applyFill="1" applyBorder="1" applyAlignment="1" applyProtection="1">
      <alignment horizontal="left" vertical="center" wrapText="1"/>
    </xf>
    <xf numFmtId="0" fontId="0" fillId="0" borderId="1" xfId="66" applyFont="1" applyFill="1" applyBorder="1" applyAlignment="1" applyProtection="1">
      <alignment horizontal="left" vertical="center" wrapText="1"/>
    </xf>
    <xf numFmtId="0" fontId="41" fillId="0" borderId="0" xfId="65" applyFont="1" applyFill="1" applyAlignment="1">
      <alignment horizontal="center" vertical="center"/>
    </xf>
    <xf numFmtId="180" fontId="39" fillId="0" borderId="1" xfId="65" applyNumberFormat="1" applyFont="1" applyFill="1" applyBorder="1" applyAlignment="1">
      <alignment horizontal="right" vertical="center"/>
    </xf>
    <xf numFmtId="3" fontId="39" fillId="0" borderId="1" xfId="65" applyNumberFormat="1" applyFont="1" applyFill="1" applyBorder="1" applyAlignment="1">
      <alignment horizontal="right" vertical="center"/>
    </xf>
    <xf numFmtId="0" fontId="34" fillId="0" borderId="2" xfId="66" applyFont="1" applyFill="1" applyBorder="1" applyAlignment="1" applyProtection="1">
      <alignment horizontal="center" vertical="center"/>
    </xf>
    <xf numFmtId="0" fontId="12" fillId="0" borderId="1" xfId="66" applyFont="1" applyFill="1" applyBorder="1" applyAlignment="1" applyProtection="1">
      <alignment horizontal="center" vertical="center" wrapText="1"/>
    </xf>
    <xf numFmtId="180" fontId="5" fillId="0" borderId="0" xfId="0" applyNumberFormat="1" applyFont="1" applyFill="1">
      <alignment vertical="center"/>
    </xf>
    <xf numFmtId="180" fontId="5" fillId="0" borderId="0" xfId="0" applyNumberFormat="1" applyFont="1" applyFill="1" applyAlignment="1">
      <alignment wrapText="1"/>
    </xf>
    <xf numFmtId="0" fontId="5" fillId="0" borderId="0" xfId="65" applyFont="1" applyFill="1">
      <alignment vertical="center"/>
    </xf>
    <xf numFmtId="0" fontId="12" fillId="0" borderId="0" xfId="65" applyFont="1" applyFill="1" applyAlignment="1">
      <alignment horizontal="left" vertical="center" indent="1"/>
    </xf>
    <xf numFmtId="0" fontId="0" fillId="0" borderId="0" xfId="65" applyFont="1" applyFill="1">
      <alignment vertical="center"/>
    </xf>
    <xf numFmtId="0" fontId="1" fillId="0" borderId="0" xfId="65" applyFont="1" applyFill="1">
      <alignment vertical="center"/>
    </xf>
    <xf numFmtId="180" fontId="12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80" fontId="0" fillId="0" borderId="0" xfId="0" applyNumberFormat="1" applyFill="1">
      <alignment vertical="center"/>
    </xf>
    <xf numFmtId="182" fontId="5" fillId="0" borderId="0" xfId="0" applyNumberFormat="1" applyFont="1" applyFill="1">
      <alignment vertical="center"/>
    </xf>
    <xf numFmtId="180" fontId="2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80" fontId="42" fillId="0" borderId="0" xfId="0" applyNumberFormat="1" applyFont="1" applyFill="1">
      <alignment vertical="center"/>
    </xf>
    <xf numFmtId="183" fontId="40" fillId="0" borderId="0" xfId="0" applyNumberFormat="1" applyFont="1" applyFill="1" applyAlignment="1">
      <alignment vertical="center"/>
    </xf>
    <xf numFmtId="180" fontId="40" fillId="0" borderId="0" xfId="0" applyNumberFormat="1" applyFont="1" applyFill="1" applyAlignment="1">
      <alignment vertical="center"/>
    </xf>
    <xf numFmtId="180" fontId="40" fillId="0" borderId="0" xfId="0" applyNumberFormat="1" applyFont="1" applyFill="1" applyAlignment="1">
      <alignment horizontal="right" vertical="center"/>
    </xf>
    <xf numFmtId="180" fontId="42" fillId="0" borderId="0" xfId="0" applyNumberFormat="1" applyFont="1" applyFill="1" applyAlignment="1">
      <alignment horizontal="center" wrapText="1"/>
    </xf>
    <xf numFmtId="180" fontId="39" fillId="0" borderId="1" xfId="0" applyNumberFormat="1" applyFont="1" applyFill="1" applyBorder="1" applyAlignment="1">
      <alignment horizontal="distributed" vertical="center" wrapText="1" indent="4"/>
    </xf>
    <xf numFmtId="180" fontId="39" fillId="0" borderId="1" xfId="0" applyNumberFormat="1" applyFont="1" applyFill="1" applyBorder="1" applyAlignment="1">
      <alignment horizontal="center" vertical="center" wrapText="1"/>
    </xf>
    <xf numFmtId="180" fontId="39" fillId="0" borderId="2" xfId="0" applyNumberFormat="1" applyFont="1" applyFill="1" applyBorder="1" applyAlignment="1">
      <alignment horizontal="center" vertical="center" wrapText="1"/>
    </xf>
    <xf numFmtId="180" fontId="39" fillId="0" borderId="3" xfId="0" applyNumberFormat="1" applyFont="1" applyFill="1" applyBorder="1" applyAlignment="1">
      <alignment horizontal="center" vertical="center" wrapText="1"/>
    </xf>
    <xf numFmtId="180" fontId="39" fillId="0" borderId="4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0" fontId="42" fillId="0" borderId="0" xfId="65" applyFont="1" applyFill="1" applyAlignment="1">
      <alignment horizontal="center" vertical="center"/>
    </xf>
    <xf numFmtId="0" fontId="40" fillId="0" borderId="1" xfId="0" applyFont="1" applyFill="1" applyBorder="1" applyAlignment="1">
      <alignment horizontal="left" vertical="center" indent="1"/>
    </xf>
    <xf numFmtId="3" fontId="40" fillId="0" borderId="1" xfId="65" applyNumberFormat="1" applyFont="1" applyFill="1" applyBorder="1" applyAlignment="1">
      <alignment horizontal="right" vertical="center"/>
    </xf>
    <xf numFmtId="181" fontId="5" fillId="0" borderId="1" xfId="3" applyNumberFormat="1" applyFont="1" applyFill="1" applyBorder="1" applyAlignment="1">
      <alignment horizontal="right" vertical="center"/>
    </xf>
    <xf numFmtId="3" fontId="39" fillId="0" borderId="1" xfId="0" applyNumberFormat="1" applyFont="1" applyFill="1" applyBorder="1" applyAlignment="1">
      <alignment horizontal="right" vertical="center"/>
    </xf>
    <xf numFmtId="0" fontId="41" fillId="0" borderId="0" xfId="65" applyFont="1" applyFill="1" applyAlignment="1">
      <alignment horizontal="left" vertical="center" indent="1"/>
    </xf>
    <xf numFmtId="0" fontId="39" fillId="0" borderId="1" xfId="0" applyFont="1" applyFill="1" applyBorder="1" applyAlignment="1">
      <alignment horizontal="left" vertical="center" indent="1"/>
    </xf>
    <xf numFmtId="184" fontId="40" fillId="0" borderId="1" xfId="0" applyNumberFormat="1" applyFont="1" applyFill="1" applyBorder="1" applyAlignment="1">
      <alignment horizontal="left" vertical="center" indent="2"/>
    </xf>
    <xf numFmtId="184" fontId="42" fillId="0" borderId="1" xfId="0" applyNumberFormat="1" applyFont="1" applyFill="1" applyBorder="1" applyAlignment="1">
      <alignment horizontal="left" vertical="center" wrapText="1" indent="2"/>
    </xf>
    <xf numFmtId="184" fontId="40" fillId="0" borderId="1" xfId="0" applyNumberFormat="1" applyFont="1" applyFill="1" applyBorder="1" applyAlignment="1">
      <alignment horizontal="left" vertical="center" wrapText="1" indent="2"/>
    </xf>
    <xf numFmtId="180" fontId="5" fillId="0" borderId="0" xfId="0" applyNumberFormat="1" applyFont="1" applyFill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184" fontId="40" fillId="0" borderId="1" xfId="0" applyNumberFormat="1" applyFont="1" applyFill="1" applyBorder="1" applyAlignment="1">
      <alignment horizontal="left" vertical="center" indent="1"/>
    </xf>
    <xf numFmtId="0" fontId="39" fillId="0" borderId="1" xfId="65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184" fontId="42" fillId="0" borderId="1" xfId="0" applyNumberFormat="1" applyFont="1" applyFill="1" applyBorder="1" applyAlignment="1">
      <alignment horizontal="left" vertical="center" indent="1"/>
    </xf>
    <xf numFmtId="181" fontId="16" fillId="0" borderId="1" xfId="3" applyNumberFormat="1" applyFont="1" applyFill="1" applyBorder="1" applyAlignment="1" applyProtection="1">
      <alignment horizontal="right" vertical="center" wrapText="1"/>
      <protection locked="0"/>
    </xf>
    <xf numFmtId="182" fontId="0" fillId="0" borderId="0" xfId="0" applyNumberFormat="1" applyFont="1" applyFill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5 2" xfId="50"/>
    <cellStyle name="常规 8" xfId="51"/>
    <cellStyle name="常规 9" xfId="52"/>
    <cellStyle name="常规 19 2" xfId="53"/>
    <cellStyle name="no dec" xfId="54"/>
    <cellStyle name="常规 10" xfId="55"/>
    <cellStyle name="Normal_APR" xfId="56"/>
    <cellStyle name="常规 19" xfId="57"/>
    <cellStyle name="常规 24" xfId="58"/>
    <cellStyle name="常规 2" xfId="59"/>
    <cellStyle name="常规 2 15" xfId="60"/>
    <cellStyle name="常规 2 4" xfId="61"/>
    <cellStyle name="常规 3" xfId="62"/>
    <cellStyle name="常规 33" xfId="63"/>
    <cellStyle name="常规 4" xfId="64"/>
    <cellStyle name="常规_2007年云南省向人大报送政府收支预算表格式编制过程表" xfId="65"/>
    <cellStyle name="常规_2007年云南省向人大报送政府收支预算表格式编制过程表 2" xfId="66"/>
    <cellStyle name="超级链接" xfId="67"/>
    <cellStyle name="后继超级链接" xfId="68"/>
    <cellStyle name="普通_97-917" xfId="69"/>
    <cellStyle name="千分位[0]_laroux" xfId="70"/>
    <cellStyle name="千分位_97-917" xfId="71"/>
    <cellStyle name="千位[0]_01E16麒麟" xfId="72"/>
    <cellStyle name="千位_01E16麒麟" xfId="73"/>
    <cellStyle name="千位分隔 2 4" xfId="74"/>
    <cellStyle name="千位分隔 5" xfId="75"/>
    <cellStyle name="千位分隔 6" xfId="76"/>
    <cellStyle name="常规_exceltmp1" xfId="77"/>
  </cellStyles>
  <dxfs count="1">
    <dxf>
      <font>
        <b val="0"/>
        <i val="0"/>
        <color indexed="9"/>
      </font>
    </dxf>
  </dxfs>
  <tableStyles count="0" defaultTableStyle="TableStyleMedium9" defaultPivotStyle="PivotStyleLight16"/>
  <colors>
    <mruColors>
      <color rgb="00FFFFFF"/>
      <color rgb="00FCD5B4"/>
      <color rgb="00B8CCE4"/>
      <color rgb="00FABF8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B11"/>
  <sheetViews>
    <sheetView workbookViewId="0">
      <selection activeCell="A1" sqref="A1"/>
    </sheetView>
  </sheetViews>
  <sheetFormatPr defaultColWidth="9" defaultRowHeight="15.6" outlineLevelCol="1"/>
  <sheetData>
    <row r="2" spans="1:2">
      <c r="A2" t="s">
        <v>0</v>
      </c>
      <c r="B2" t="s">
        <v>1</v>
      </c>
    </row>
    <row r="3" spans="1:2">
      <c r="A3" t="s">
        <v>2</v>
      </c>
      <c r="B3" t="s">
        <v>1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9</v>
      </c>
      <c r="B7" t="s">
        <v>10</v>
      </c>
    </row>
    <row r="8" spans="1:2">
      <c r="A8" t="s">
        <v>11</v>
      </c>
      <c r="B8">
        <v>1</v>
      </c>
    </row>
    <row r="9" spans="1:2">
      <c r="A9" t="s">
        <v>12</v>
      </c>
      <c r="B9">
        <v>9</v>
      </c>
    </row>
    <row r="10" spans="1:2">
      <c r="A10" t="s">
        <v>13</v>
      </c>
      <c r="B10" t="s">
        <v>14</v>
      </c>
    </row>
    <row r="11" spans="1:2">
      <c r="A11" t="s">
        <v>15</v>
      </c>
      <c r="B11" t="s">
        <v>16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>
    <tabColor theme="9" tint="0.599993896298105"/>
    <pageSetUpPr fitToPage="1"/>
  </sheetPr>
  <dimension ref="A1:I176"/>
  <sheetViews>
    <sheetView showGridLines="0"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B17" sqref="B17"/>
    </sheetView>
  </sheetViews>
  <sheetFormatPr defaultColWidth="13.5" defaultRowHeight="15.6"/>
  <cols>
    <col min="1" max="1" width="9.375" style="179" hidden="1" customWidth="1"/>
    <col min="2" max="2" width="40.5" style="171" customWidth="1"/>
    <col min="3" max="4" width="11.625" style="171" customWidth="1"/>
    <col min="5" max="5" width="11.625" style="180" customWidth="1"/>
    <col min="6" max="6" width="11.25" style="171" customWidth="1"/>
    <col min="7" max="7" width="11.625" style="171" customWidth="1"/>
    <col min="8" max="8" width="9" style="171" hidden="1" customWidth="1"/>
    <col min="9" max="9" width="12.625" style="171" hidden="1" customWidth="1"/>
    <col min="10" max="10" width="9" style="171" hidden="1" customWidth="1"/>
    <col min="11" max="30" width="9" style="171" customWidth="1"/>
    <col min="31" max="16384" width="13.5" style="171"/>
  </cols>
  <sheetData>
    <row r="1" s="171" customFormat="1" ht="24" spans="1:7">
      <c r="A1" s="179"/>
      <c r="B1" s="181" t="s">
        <v>17</v>
      </c>
      <c r="C1" s="181"/>
      <c r="D1" s="181"/>
      <c r="E1" s="181"/>
      <c r="F1" s="181"/>
      <c r="G1" s="181"/>
    </row>
    <row r="2" s="171" customFormat="1" ht="7.5" customHeight="1" spans="1:5">
      <c r="A2" s="178"/>
      <c r="B2" s="182"/>
      <c r="C2" s="182"/>
      <c r="D2" s="182"/>
      <c r="E2" s="182"/>
    </row>
    <row r="3" s="171" customFormat="1" ht="18.75" customHeight="1" spans="1:7">
      <c r="A3" s="183"/>
      <c r="B3" s="184" t="s">
        <v>18</v>
      </c>
      <c r="C3" s="185"/>
      <c r="D3" s="185"/>
      <c r="E3" s="186"/>
      <c r="G3" s="186" t="s">
        <v>19</v>
      </c>
    </row>
    <row r="4" s="172" customFormat="1" ht="24" customHeight="1" spans="1:7">
      <c r="A4" s="187"/>
      <c r="B4" s="188" t="s">
        <v>20</v>
      </c>
      <c r="C4" s="189" t="s">
        <v>21</v>
      </c>
      <c r="D4" s="190" t="s">
        <v>22</v>
      </c>
      <c r="E4" s="191"/>
      <c r="F4" s="191"/>
      <c r="G4" s="192"/>
    </row>
    <row r="5" s="172" customFormat="1" ht="24" customHeight="1" spans="1:9">
      <c r="A5" s="187" t="s">
        <v>23</v>
      </c>
      <c r="B5" s="188"/>
      <c r="C5" s="189"/>
      <c r="D5" s="189" t="s">
        <v>24</v>
      </c>
      <c r="E5" s="133" t="s">
        <v>25</v>
      </c>
      <c r="F5" s="189" t="s">
        <v>26</v>
      </c>
      <c r="G5" s="133" t="s">
        <v>25</v>
      </c>
      <c r="H5" s="172" t="s">
        <v>27</v>
      </c>
      <c r="I5" s="204" t="s">
        <v>28</v>
      </c>
    </row>
    <row r="6" s="115" customFormat="1" ht="18.6" customHeight="1" spans="1:9">
      <c r="A6" s="166" t="s">
        <v>29</v>
      </c>
      <c r="B6" s="193" t="s">
        <v>30</v>
      </c>
      <c r="C6" s="168">
        <f>SUM(C7:C21)</f>
        <v>28706</v>
      </c>
      <c r="D6" s="168">
        <f>SUM(D7:D21)</f>
        <v>36141</v>
      </c>
      <c r="E6" s="143">
        <f>IF(OR(VALUE(D6)=0,ISERROR(D6/C6-1)),"",ROUND(D6/C6-1,3))</f>
        <v>0.259</v>
      </c>
      <c r="F6" s="168">
        <f>SUM(F7:F21)</f>
        <v>36141</v>
      </c>
      <c r="G6" s="143">
        <f t="shared" ref="G6:G33" si="0">IF(OR(VALUE(F6)=0,ISERROR(F6/C6-1)),"",ROUND(F6/C6-1,3))</f>
        <v>0.259</v>
      </c>
      <c r="H6" s="99" t="str">
        <f>IF(B6&lt;&gt;"",IF(SUM(C6:D6)&lt;&gt;0,"是","否"),"是")</f>
        <v>是</v>
      </c>
      <c r="I6" s="115">
        <f>F6-D6</f>
        <v>0</v>
      </c>
    </row>
    <row r="7" s="173" customFormat="1" ht="17.5" customHeight="1" spans="1:9">
      <c r="A7" s="194" t="s">
        <v>29</v>
      </c>
      <c r="B7" s="195" t="s">
        <v>31</v>
      </c>
      <c r="C7" s="196">
        <v>11529</v>
      </c>
      <c r="D7" s="196">
        <v>16631</v>
      </c>
      <c r="E7" s="138">
        <f>IF(OR(VALUE(D7)=0,ISERROR(D7/C7-1)),"",ROUND(D7/C7-1,3))</f>
        <v>0.443</v>
      </c>
      <c r="F7" s="196">
        <v>16631</v>
      </c>
      <c r="G7" s="138">
        <f t="shared" si="0"/>
        <v>0.443</v>
      </c>
      <c r="H7" s="99" t="str">
        <f t="shared" ref="H7:H38" si="1">IF(B7&lt;&gt;"",IF(SUM(C7:D7)&lt;&gt;0,"是","否"),"是")</f>
        <v>是</v>
      </c>
      <c r="I7" s="115">
        <f t="shared" ref="I7:I38" si="2">F7-D7</f>
        <v>0</v>
      </c>
    </row>
    <row r="8" s="173" customFormat="1" ht="17.5" customHeight="1" spans="1:9">
      <c r="A8" s="194" t="s">
        <v>29</v>
      </c>
      <c r="B8" s="195" t="s">
        <v>32</v>
      </c>
      <c r="C8" s="196">
        <v>977</v>
      </c>
      <c r="D8" s="196">
        <v>685</v>
      </c>
      <c r="E8" s="197">
        <f t="shared" ref="E8:E34" si="3">IF(OR(VALUE(D8)=0,ISERROR(D8/C8-1)),"",ROUND(D8/C8-1,3))</f>
        <v>-0.299</v>
      </c>
      <c r="F8" s="196">
        <v>685</v>
      </c>
      <c r="G8" s="138">
        <f t="shared" si="0"/>
        <v>-0.299</v>
      </c>
      <c r="H8" s="99" t="str">
        <f t="shared" si="1"/>
        <v>是</v>
      </c>
      <c r="I8" s="115">
        <f t="shared" si="2"/>
        <v>0</v>
      </c>
    </row>
    <row r="9" s="173" customFormat="1" ht="17.5" customHeight="1" spans="1:9">
      <c r="A9" s="194" t="s">
        <v>29</v>
      </c>
      <c r="B9" s="195" t="s">
        <v>33</v>
      </c>
      <c r="C9" s="196">
        <v>429</v>
      </c>
      <c r="D9" s="196">
        <v>322</v>
      </c>
      <c r="E9" s="197">
        <f t="shared" si="3"/>
        <v>-0.249</v>
      </c>
      <c r="F9" s="196">
        <v>322</v>
      </c>
      <c r="G9" s="138">
        <f t="shared" si="0"/>
        <v>-0.249</v>
      </c>
      <c r="H9" s="99" t="str">
        <f t="shared" si="1"/>
        <v>是</v>
      </c>
      <c r="I9" s="115">
        <f t="shared" si="2"/>
        <v>0</v>
      </c>
    </row>
    <row r="10" s="173" customFormat="1" ht="17.5" customHeight="1" spans="1:9">
      <c r="A10" s="194" t="s">
        <v>29</v>
      </c>
      <c r="B10" s="195" t="s">
        <v>34</v>
      </c>
      <c r="C10" s="196">
        <v>1029</v>
      </c>
      <c r="D10" s="196">
        <v>1090</v>
      </c>
      <c r="E10" s="138">
        <f t="shared" si="3"/>
        <v>0.059</v>
      </c>
      <c r="F10" s="196">
        <v>1090</v>
      </c>
      <c r="G10" s="138">
        <f t="shared" si="0"/>
        <v>0.059</v>
      </c>
      <c r="H10" s="99" t="str">
        <f t="shared" si="1"/>
        <v>是</v>
      </c>
      <c r="I10" s="115">
        <f t="shared" si="2"/>
        <v>0</v>
      </c>
    </row>
    <row r="11" s="173" customFormat="1" ht="17.5" customHeight="1" spans="1:9">
      <c r="A11" s="194" t="s">
        <v>29</v>
      </c>
      <c r="B11" s="195" t="s">
        <v>35</v>
      </c>
      <c r="C11" s="196">
        <v>1130</v>
      </c>
      <c r="D11" s="196">
        <v>1620</v>
      </c>
      <c r="E11" s="138">
        <f t="shared" si="3"/>
        <v>0.434</v>
      </c>
      <c r="F11" s="196">
        <v>1620</v>
      </c>
      <c r="G11" s="138">
        <f t="shared" si="0"/>
        <v>0.434</v>
      </c>
      <c r="H11" s="99" t="str">
        <f t="shared" si="1"/>
        <v>是</v>
      </c>
      <c r="I11" s="115">
        <f t="shared" si="2"/>
        <v>0</v>
      </c>
    </row>
    <row r="12" s="173" customFormat="1" ht="17.5" customHeight="1" spans="1:9">
      <c r="A12" s="194" t="s">
        <v>29</v>
      </c>
      <c r="B12" s="195" t="s">
        <v>36</v>
      </c>
      <c r="C12" s="196">
        <v>654</v>
      </c>
      <c r="D12" s="196">
        <v>427</v>
      </c>
      <c r="E12" s="138">
        <f t="shared" si="3"/>
        <v>-0.347</v>
      </c>
      <c r="F12" s="196">
        <v>427</v>
      </c>
      <c r="G12" s="138">
        <f t="shared" si="0"/>
        <v>-0.347</v>
      </c>
      <c r="H12" s="99" t="str">
        <f t="shared" si="1"/>
        <v>是</v>
      </c>
      <c r="I12" s="115">
        <f t="shared" si="2"/>
        <v>0</v>
      </c>
    </row>
    <row r="13" s="173" customFormat="1" ht="17.5" customHeight="1" spans="1:9">
      <c r="A13" s="194" t="s">
        <v>29</v>
      </c>
      <c r="B13" s="195" t="s">
        <v>37</v>
      </c>
      <c r="C13" s="196">
        <v>286</v>
      </c>
      <c r="D13" s="196">
        <v>403</v>
      </c>
      <c r="E13" s="138">
        <f t="shared" si="3"/>
        <v>0.409</v>
      </c>
      <c r="F13" s="196">
        <v>403</v>
      </c>
      <c r="G13" s="138">
        <f t="shared" si="0"/>
        <v>0.409</v>
      </c>
      <c r="H13" s="99" t="str">
        <f t="shared" si="1"/>
        <v>是</v>
      </c>
      <c r="I13" s="115">
        <f t="shared" si="2"/>
        <v>0</v>
      </c>
    </row>
    <row r="14" s="173" customFormat="1" ht="17.5" customHeight="1" spans="1:9">
      <c r="A14" s="194" t="s">
        <v>29</v>
      </c>
      <c r="B14" s="195" t="s">
        <v>38</v>
      </c>
      <c r="C14" s="196">
        <v>401</v>
      </c>
      <c r="D14" s="196">
        <v>338</v>
      </c>
      <c r="E14" s="138">
        <f t="shared" si="3"/>
        <v>-0.157</v>
      </c>
      <c r="F14" s="196">
        <v>338</v>
      </c>
      <c r="G14" s="138">
        <f t="shared" si="0"/>
        <v>-0.157</v>
      </c>
      <c r="H14" s="99" t="str">
        <f t="shared" si="1"/>
        <v>是</v>
      </c>
      <c r="I14" s="115">
        <f t="shared" si="2"/>
        <v>0</v>
      </c>
    </row>
    <row r="15" s="173" customFormat="1" ht="17.5" customHeight="1" spans="1:9">
      <c r="A15" s="194" t="s">
        <v>29</v>
      </c>
      <c r="B15" s="195" t="s">
        <v>39</v>
      </c>
      <c r="C15" s="196">
        <v>1904</v>
      </c>
      <c r="D15" s="196">
        <v>1305</v>
      </c>
      <c r="E15" s="138">
        <f t="shared" si="3"/>
        <v>-0.315</v>
      </c>
      <c r="F15" s="196">
        <v>1305</v>
      </c>
      <c r="G15" s="138">
        <f t="shared" si="0"/>
        <v>-0.315</v>
      </c>
      <c r="H15" s="99" t="str">
        <f t="shared" si="1"/>
        <v>是</v>
      </c>
      <c r="I15" s="115">
        <f t="shared" si="2"/>
        <v>0</v>
      </c>
    </row>
    <row r="16" s="173" customFormat="1" ht="17.5" customHeight="1" spans="1:9">
      <c r="A16" s="194" t="s">
        <v>29</v>
      </c>
      <c r="B16" s="195" t="s">
        <v>40</v>
      </c>
      <c r="C16" s="196">
        <v>881</v>
      </c>
      <c r="D16" s="196">
        <v>897</v>
      </c>
      <c r="E16" s="138">
        <f t="shared" si="3"/>
        <v>0.018</v>
      </c>
      <c r="F16" s="196">
        <v>897</v>
      </c>
      <c r="G16" s="138">
        <f t="shared" si="0"/>
        <v>0.018</v>
      </c>
      <c r="H16" s="99" t="str">
        <f t="shared" si="1"/>
        <v>是</v>
      </c>
      <c r="I16" s="115">
        <f t="shared" si="2"/>
        <v>0</v>
      </c>
    </row>
    <row r="17" s="173" customFormat="1" ht="17.5" customHeight="1" spans="1:9">
      <c r="A17" s="194" t="s">
        <v>29</v>
      </c>
      <c r="B17" s="195" t="s">
        <v>41</v>
      </c>
      <c r="C17" s="196">
        <v>719</v>
      </c>
      <c r="D17" s="196">
        <v>1031</v>
      </c>
      <c r="E17" s="138">
        <f t="shared" si="3"/>
        <v>0.434</v>
      </c>
      <c r="F17" s="196">
        <v>1031</v>
      </c>
      <c r="G17" s="138">
        <f t="shared" si="0"/>
        <v>0.434</v>
      </c>
      <c r="H17" s="99" t="str">
        <f t="shared" si="1"/>
        <v>是</v>
      </c>
      <c r="I17" s="115">
        <f t="shared" si="2"/>
        <v>0</v>
      </c>
    </row>
    <row r="18" s="173" customFormat="1" ht="17.5" customHeight="1" spans="1:9">
      <c r="A18" s="194" t="s">
        <v>29</v>
      </c>
      <c r="B18" s="195" t="s">
        <v>42</v>
      </c>
      <c r="C18" s="196">
        <v>1197</v>
      </c>
      <c r="D18" s="196">
        <v>2386</v>
      </c>
      <c r="E18" s="138">
        <f t="shared" si="3"/>
        <v>0.993</v>
      </c>
      <c r="F18" s="196">
        <v>2386</v>
      </c>
      <c r="G18" s="138">
        <f t="shared" si="0"/>
        <v>0.993</v>
      </c>
      <c r="H18" s="99" t="str">
        <f t="shared" si="1"/>
        <v>是</v>
      </c>
      <c r="I18" s="115">
        <f t="shared" si="2"/>
        <v>0</v>
      </c>
    </row>
    <row r="19" s="173" customFormat="1" ht="17.5" customHeight="1" spans="1:9">
      <c r="A19" s="194" t="s">
        <v>29</v>
      </c>
      <c r="B19" s="195" t="s">
        <v>43</v>
      </c>
      <c r="C19" s="196">
        <v>7414</v>
      </c>
      <c r="D19" s="196">
        <v>8769</v>
      </c>
      <c r="E19" s="138">
        <f t="shared" si="3"/>
        <v>0.183</v>
      </c>
      <c r="F19" s="196">
        <v>8769</v>
      </c>
      <c r="G19" s="138">
        <f t="shared" si="0"/>
        <v>0.183</v>
      </c>
      <c r="H19" s="99" t="str">
        <f t="shared" si="1"/>
        <v>是</v>
      </c>
      <c r="I19" s="115">
        <f t="shared" si="2"/>
        <v>0</v>
      </c>
    </row>
    <row r="20" s="173" customFormat="1" ht="17.5" customHeight="1" spans="1:9">
      <c r="A20" s="194" t="s">
        <v>29</v>
      </c>
      <c r="B20" s="195" t="s">
        <v>44</v>
      </c>
      <c r="C20" s="196">
        <v>156</v>
      </c>
      <c r="D20" s="196">
        <v>237</v>
      </c>
      <c r="E20" s="138">
        <f t="shared" si="3"/>
        <v>0.519</v>
      </c>
      <c r="F20" s="196">
        <v>237</v>
      </c>
      <c r="G20" s="138">
        <f t="shared" si="0"/>
        <v>0.519</v>
      </c>
      <c r="H20" s="99" t="str">
        <f t="shared" si="1"/>
        <v>是</v>
      </c>
      <c r="I20" s="115">
        <f t="shared" si="2"/>
        <v>0</v>
      </c>
    </row>
    <row r="21" s="173" customFormat="1" ht="17.5" customHeight="1" spans="1:9">
      <c r="A21" s="194" t="s">
        <v>29</v>
      </c>
      <c r="B21" s="195" t="s">
        <v>45</v>
      </c>
      <c r="C21" s="196"/>
      <c r="D21" s="196"/>
      <c r="E21" s="138" t="str">
        <f t="shared" si="3"/>
        <v/>
      </c>
      <c r="F21" s="196"/>
      <c r="G21" s="138" t="str">
        <f t="shared" si="0"/>
        <v/>
      </c>
      <c r="H21" s="99" t="str">
        <f t="shared" si="1"/>
        <v>否</v>
      </c>
      <c r="I21" s="115">
        <f t="shared" si="2"/>
        <v>0</v>
      </c>
    </row>
    <row r="22" s="115" customFormat="1" ht="17.5" customHeight="1" spans="1:9">
      <c r="A22" s="166" t="s">
        <v>29</v>
      </c>
      <c r="B22" s="193" t="s">
        <v>46</v>
      </c>
      <c r="C22" s="168">
        <f t="shared" ref="C22:F22" si="4">SUM(C23:C30)</f>
        <v>10854</v>
      </c>
      <c r="D22" s="168">
        <f t="shared" si="4"/>
        <v>7811</v>
      </c>
      <c r="E22" s="143">
        <f t="shared" si="3"/>
        <v>-0.28</v>
      </c>
      <c r="F22" s="168">
        <f t="shared" si="4"/>
        <v>7811</v>
      </c>
      <c r="G22" s="143">
        <f t="shared" si="0"/>
        <v>-0.28</v>
      </c>
      <c r="H22" s="99" t="str">
        <f t="shared" si="1"/>
        <v>是</v>
      </c>
      <c r="I22" s="115">
        <f t="shared" si="2"/>
        <v>0</v>
      </c>
    </row>
    <row r="23" s="173" customFormat="1" ht="17.5" customHeight="1" spans="1:9">
      <c r="A23" s="194" t="s">
        <v>29</v>
      </c>
      <c r="B23" s="195" t="s">
        <v>47</v>
      </c>
      <c r="C23" s="196">
        <v>1553</v>
      </c>
      <c r="D23" s="196">
        <v>1720</v>
      </c>
      <c r="E23" s="138">
        <f t="shared" si="3"/>
        <v>0.108</v>
      </c>
      <c r="F23" s="196">
        <v>1720</v>
      </c>
      <c r="G23" s="138">
        <f t="shared" si="0"/>
        <v>0.108</v>
      </c>
      <c r="H23" s="99" t="str">
        <f t="shared" si="1"/>
        <v>是</v>
      </c>
      <c r="I23" s="115">
        <f t="shared" si="2"/>
        <v>0</v>
      </c>
    </row>
    <row r="24" s="173" customFormat="1" ht="17.5" customHeight="1" spans="1:9">
      <c r="A24" s="194" t="s">
        <v>29</v>
      </c>
      <c r="B24" s="195" t="s">
        <v>48</v>
      </c>
      <c r="C24" s="196">
        <v>1042</v>
      </c>
      <c r="D24" s="196">
        <v>1148</v>
      </c>
      <c r="E24" s="138">
        <f t="shared" si="3"/>
        <v>0.102</v>
      </c>
      <c r="F24" s="196">
        <v>1148</v>
      </c>
      <c r="G24" s="138">
        <f t="shared" si="0"/>
        <v>0.102</v>
      </c>
      <c r="H24" s="99" t="str">
        <f t="shared" si="1"/>
        <v>是</v>
      </c>
      <c r="I24" s="115">
        <f t="shared" si="2"/>
        <v>0</v>
      </c>
    </row>
    <row r="25" s="173" customFormat="1" ht="17.5" customHeight="1" spans="1:9">
      <c r="A25" s="194" t="s">
        <v>29</v>
      </c>
      <c r="B25" s="195" t="s">
        <v>49</v>
      </c>
      <c r="C25" s="196">
        <v>1739</v>
      </c>
      <c r="D25" s="196">
        <v>1924</v>
      </c>
      <c r="E25" s="138">
        <f t="shared" si="3"/>
        <v>0.106</v>
      </c>
      <c r="F25" s="196">
        <v>1924</v>
      </c>
      <c r="G25" s="138">
        <f t="shared" si="0"/>
        <v>0.106</v>
      </c>
      <c r="H25" s="99" t="str">
        <f t="shared" si="1"/>
        <v>是</v>
      </c>
      <c r="I25" s="115">
        <f t="shared" si="2"/>
        <v>0</v>
      </c>
    </row>
    <row r="26" s="173" customFormat="1" ht="17.5" customHeight="1" spans="1:9">
      <c r="A26" s="194" t="s">
        <v>29</v>
      </c>
      <c r="B26" s="195" t="s">
        <v>50</v>
      </c>
      <c r="C26" s="196"/>
      <c r="D26" s="196"/>
      <c r="E26" s="148">
        <f>IFERROR((D26-C26)/ABS(C26),0)</f>
        <v>0</v>
      </c>
      <c r="F26" s="196"/>
      <c r="G26" s="138" t="str">
        <f t="shared" si="0"/>
        <v/>
      </c>
      <c r="H26" s="99" t="str">
        <f t="shared" si="1"/>
        <v>否</v>
      </c>
      <c r="I26" s="115">
        <f t="shared" si="2"/>
        <v>0</v>
      </c>
    </row>
    <row r="27" s="173" customFormat="1" ht="17.5" customHeight="1" spans="1:9">
      <c r="A27" s="194" t="s">
        <v>29</v>
      </c>
      <c r="B27" s="195" t="s">
        <v>51</v>
      </c>
      <c r="C27" s="196">
        <v>5598</v>
      </c>
      <c r="D27" s="196">
        <v>2526</v>
      </c>
      <c r="E27" s="138">
        <f>IF(OR(VALUE(D27)=0,ISERROR(D27/C27-1)),"",ROUND(D27/C27-1,3))</f>
        <v>-0.549</v>
      </c>
      <c r="F27" s="196">
        <v>2526</v>
      </c>
      <c r="G27" s="138">
        <f t="shared" si="0"/>
        <v>-0.549</v>
      </c>
      <c r="H27" s="99" t="str">
        <f t="shared" si="1"/>
        <v>是</v>
      </c>
      <c r="I27" s="115">
        <f t="shared" si="2"/>
        <v>0</v>
      </c>
    </row>
    <row r="28" s="173" customFormat="1" ht="17.5" customHeight="1" spans="1:9">
      <c r="A28" s="194" t="s">
        <v>29</v>
      </c>
      <c r="B28" s="195" t="s">
        <v>52</v>
      </c>
      <c r="C28" s="196"/>
      <c r="D28" s="196"/>
      <c r="E28" s="138" t="str">
        <f>IF(OR(VALUE(D28)=0,ISERROR(D28/C28-1)),"",ROUND(D28/C28-1,3))</f>
        <v/>
      </c>
      <c r="F28" s="196"/>
      <c r="G28" s="138" t="str">
        <f t="shared" si="0"/>
        <v/>
      </c>
      <c r="H28" s="99" t="str">
        <f t="shared" si="1"/>
        <v>否</v>
      </c>
      <c r="I28" s="115">
        <f t="shared" si="2"/>
        <v>0</v>
      </c>
    </row>
    <row r="29" s="173" customFormat="1" ht="17.5" customHeight="1" spans="1:9">
      <c r="A29" s="194" t="s">
        <v>29</v>
      </c>
      <c r="B29" s="195" t="s">
        <v>53</v>
      </c>
      <c r="C29" s="196">
        <v>906</v>
      </c>
      <c r="D29" s="196">
        <v>487</v>
      </c>
      <c r="E29" s="138">
        <f>IF(OR(VALUE(D29)=0,ISERROR(D29/C29-1)),"",ROUND(D29/C29-1,3))</f>
        <v>-0.462</v>
      </c>
      <c r="F29" s="196">
        <v>487</v>
      </c>
      <c r="G29" s="138">
        <f t="shared" si="0"/>
        <v>-0.462</v>
      </c>
      <c r="H29" s="99" t="str">
        <f t="shared" si="1"/>
        <v>是</v>
      </c>
      <c r="I29" s="115">
        <f t="shared" si="2"/>
        <v>0</v>
      </c>
    </row>
    <row r="30" s="173" customFormat="1" ht="17.5" customHeight="1" spans="1:9">
      <c r="A30" s="194" t="s">
        <v>29</v>
      </c>
      <c r="B30" s="195" t="s">
        <v>54</v>
      </c>
      <c r="C30" s="196">
        <v>16</v>
      </c>
      <c r="D30" s="196">
        <v>6</v>
      </c>
      <c r="E30" s="138">
        <f t="shared" ref="E30:E63" si="5">IF(OR(VALUE(D30)=0,ISERROR(D30/C30-1)),"",ROUND(D30/C30-1,3))</f>
        <v>-0.625</v>
      </c>
      <c r="F30" s="196">
        <v>6</v>
      </c>
      <c r="G30" s="138">
        <f t="shared" si="0"/>
        <v>-0.625</v>
      </c>
      <c r="H30" s="99" t="str">
        <f t="shared" si="1"/>
        <v>是</v>
      </c>
      <c r="I30" s="115">
        <f t="shared" si="2"/>
        <v>0</v>
      </c>
    </row>
    <row r="31" s="115" customFormat="1" ht="18.6" customHeight="1" spans="1:9">
      <c r="A31" s="166" t="s">
        <v>29</v>
      </c>
      <c r="B31" s="155" t="s">
        <v>55</v>
      </c>
      <c r="C31" s="168">
        <f>C6+C22</f>
        <v>39560</v>
      </c>
      <c r="D31" s="168">
        <f>D6+D22</f>
        <v>43952</v>
      </c>
      <c r="E31" s="143">
        <f t="shared" si="5"/>
        <v>0.111</v>
      </c>
      <c r="F31" s="168">
        <f>F6+F22</f>
        <v>43952</v>
      </c>
      <c r="G31" s="143">
        <f t="shared" si="0"/>
        <v>0.111</v>
      </c>
      <c r="H31" s="99" t="str">
        <f t="shared" si="1"/>
        <v>是</v>
      </c>
      <c r="I31" s="115">
        <f t="shared" si="2"/>
        <v>0</v>
      </c>
    </row>
    <row r="32" s="115" customFormat="1" ht="27" customHeight="1" spans="1:9">
      <c r="A32" s="166" t="s">
        <v>29</v>
      </c>
      <c r="B32" s="193" t="s">
        <v>56</v>
      </c>
      <c r="C32" s="198">
        <f t="shared" ref="C32:F32" si="6">SUM(C33,C40,C79)</f>
        <v>222576</v>
      </c>
      <c r="D32" s="198">
        <f t="shared" si="6"/>
        <v>237882</v>
      </c>
      <c r="E32" s="143">
        <f t="shared" si="5"/>
        <v>0.069</v>
      </c>
      <c r="F32" s="198">
        <f t="shared" si="6"/>
        <v>237852</v>
      </c>
      <c r="G32" s="143">
        <f t="shared" si="0"/>
        <v>0.069</v>
      </c>
      <c r="H32" s="99" t="str">
        <f t="shared" si="1"/>
        <v>是</v>
      </c>
      <c r="I32" s="115">
        <f t="shared" si="2"/>
        <v>-30</v>
      </c>
    </row>
    <row r="33" s="174" customFormat="1" ht="18.6" customHeight="1" spans="1:9">
      <c r="A33" s="199" t="s">
        <v>29</v>
      </c>
      <c r="B33" s="200" t="s">
        <v>57</v>
      </c>
      <c r="C33" s="168">
        <f t="shared" ref="C33:F33" si="7">SUM(C34:C39)</f>
        <v>3271</v>
      </c>
      <c r="D33" s="168">
        <f t="shared" si="7"/>
        <v>2850</v>
      </c>
      <c r="E33" s="143">
        <f t="shared" si="5"/>
        <v>-0.129</v>
      </c>
      <c r="F33" s="168">
        <f t="shared" si="7"/>
        <v>2828</v>
      </c>
      <c r="G33" s="143">
        <f t="shared" si="0"/>
        <v>-0.135</v>
      </c>
      <c r="H33" s="99" t="str">
        <f t="shared" si="1"/>
        <v>是</v>
      </c>
      <c r="I33" s="115">
        <f t="shared" si="2"/>
        <v>-22</v>
      </c>
    </row>
    <row r="34" s="173" customFormat="1" ht="17.5" customHeight="1" spans="1:9">
      <c r="A34" s="194"/>
      <c r="B34" s="201" t="s">
        <v>58</v>
      </c>
      <c r="C34" s="196">
        <v>369</v>
      </c>
      <c r="D34" s="196">
        <v>369</v>
      </c>
      <c r="E34" s="138">
        <f t="shared" si="5"/>
        <v>0</v>
      </c>
      <c r="F34" s="196">
        <v>369</v>
      </c>
      <c r="G34" s="138">
        <f t="shared" ref="G34:G66" si="8">IF(OR(VALUE(F34)=0,ISERROR(F34/C34-1)),"",ROUND(F34/C34-1,3))</f>
        <v>0</v>
      </c>
      <c r="H34" s="99" t="str">
        <f t="shared" si="1"/>
        <v>是</v>
      </c>
      <c r="I34" s="115">
        <f t="shared" si="2"/>
        <v>0</v>
      </c>
    </row>
    <row r="35" s="173" customFormat="1" ht="17.5" customHeight="1" spans="1:9">
      <c r="A35" s="194"/>
      <c r="B35" s="201" t="s">
        <v>59</v>
      </c>
      <c r="C35" s="196"/>
      <c r="D35" s="196"/>
      <c r="E35" s="138" t="str">
        <f t="shared" si="5"/>
        <v/>
      </c>
      <c r="F35" s="196"/>
      <c r="G35" s="138" t="str">
        <f t="shared" si="8"/>
        <v/>
      </c>
      <c r="H35" s="99" t="str">
        <f t="shared" si="1"/>
        <v>否</v>
      </c>
      <c r="I35" s="115">
        <f t="shared" si="2"/>
        <v>0</v>
      </c>
    </row>
    <row r="36" s="173" customFormat="1" ht="17.5" customHeight="1" spans="1:9">
      <c r="A36" s="194"/>
      <c r="B36" s="201" t="s">
        <v>60</v>
      </c>
      <c r="C36" s="196">
        <v>1053</v>
      </c>
      <c r="D36" s="196">
        <v>1053</v>
      </c>
      <c r="E36" s="138">
        <f t="shared" si="5"/>
        <v>0</v>
      </c>
      <c r="F36" s="196">
        <v>1053</v>
      </c>
      <c r="G36" s="138">
        <f t="shared" si="8"/>
        <v>0</v>
      </c>
      <c r="H36" s="99" t="str">
        <f t="shared" si="1"/>
        <v>是</v>
      </c>
      <c r="I36" s="115">
        <f t="shared" si="2"/>
        <v>0</v>
      </c>
    </row>
    <row r="37" s="173" customFormat="1" ht="17.5" customHeight="1" spans="1:9">
      <c r="A37" s="194"/>
      <c r="B37" s="201" t="s">
        <v>61</v>
      </c>
      <c r="C37" s="196"/>
      <c r="D37" s="196"/>
      <c r="E37" s="138" t="str">
        <f t="shared" si="5"/>
        <v/>
      </c>
      <c r="F37" s="196"/>
      <c r="G37" s="138" t="str">
        <f t="shared" si="8"/>
        <v/>
      </c>
      <c r="H37" s="99" t="str">
        <f t="shared" si="1"/>
        <v>否</v>
      </c>
      <c r="I37" s="115">
        <f t="shared" si="2"/>
        <v>0</v>
      </c>
    </row>
    <row r="38" s="173" customFormat="1" ht="17.5" customHeight="1" spans="1:9">
      <c r="A38" s="194"/>
      <c r="B38" s="201" t="s">
        <v>62</v>
      </c>
      <c r="C38" s="196">
        <v>1428</v>
      </c>
      <c r="D38" s="196">
        <v>1428</v>
      </c>
      <c r="E38" s="138">
        <f t="shared" si="5"/>
        <v>0</v>
      </c>
      <c r="F38" s="196">
        <v>1428</v>
      </c>
      <c r="G38" s="138">
        <f t="shared" si="8"/>
        <v>0</v>
      </c>
      <c r="H38" s="99" t="str">
        <f t="shared" si="1"/>
        <v>是</v>
      </c>
      <c r="I38" s="115">
        <f t="shared" si="2"/>
        <v>0</v>
      </c>
    </row>
    <row r="39" s="173" customFormat="1" ht="17.5" customHeight="1" spans="1:9">
      <c r="A39" s="194"/>
      <c r="B39" s="201" t="s">
        <v>63</v>
      </c>
      <c r="C39" s="196">
        <v>421</v>
      </c>
      <c r="D39" s="196"/>
      <c r="E39" s="138" t="str">
        <f t="shared" si="5"/>
        <v/>
      </c>
      <c r="F39" s="196">
        <v>-22</v>
      </c>
      <c r="G39" s="138">
        <f t="shared" si="8"/>
        <v>-1.052</v>
      </c>
      <c r="H39" s="99" t="str">
        <f t="shared" ref="H39:H62" si="9">IF(B39&lt;&gt;"",IF(SUM(C39:D39)&lt;&gt;0,"是","否"),"是")</f>
        <v>是</v>
      </c>
      <c r="I39" s="115">
        <f t="shared" ref="I39:I78" si="10">F39-D39</f>
        <v>-22</v>
      </c>
    </row>
    <row r="40" s="174" customFormat="1" ht="18.6" customHeight="1" spans="1:9">
      <c r="A40" s="199" t="s">
        <v>29</v>
      </c>
      <c r="B40" s="200" t="s">
        <v>64</v>
      </c>
      <c r="C40" s="168">
        <f>SUM(C41:C78)</f>
        <v>183426</v>
      </c>
      <c r="D40" s="168">
        <f>SUM(D41:D78)</f>
        <v>187210</v>
      </c>
      <c r="E40" s="143">
        <f t="shared" si="5"/>
        <v>0.021</v>
      </c>
      <c r="F40" s="168">
        <f>SUM(F41:F78)</f>
        <v>187202</v>
      </c>
      <c r="G40" s="143">
        <f t="shared" si="8"/>
        <v>0.021</v>
      </c>
      <c r="H40" s="99" t="str">
        <f t="shared" si="9"/>
        <v>是</v>
      </c>
      <c r="I40" s="115">
        <f t="shared" si="10"/>
        <v>-8</v>
      </c>
    </row>
    <row r="41" s="175" customFormat="1" ht="30" customHeight="1" spans="1:9">
      <c r="A41" s="194"/>
      <c r="B41" s="202" t="s">
        <v>65</v>
      </c>
      <c r="C41" s="196">
        <v>3870</v>
      </c>
      <c r="D41" s="196">
        <v>3870</v>
      </c>
      <c r="E41" s="138">
        <f t="shared" si="5"/>
        <v>0</v>
      </c>
      <c r="F41" s="196">
        <v>3870</v>
      </c>
      <c r="G41" s="138">
        <f t="shared" si="8"/>
        <v>0</v>
      </c>
      <c r="H41" s="28" t="str">
        <f t="shared" si="9"/>
        <v>是</v>
      </c>
      <c r="I41" s="176">
        <f t="shared" si="10"/>
        <v>0</v>
      </c>
    </row>
    <row r="42" s="173" customFormat="1" ht="18.6" customHeight="1" spans="1:9">
      <c r="A42" s="194"/>
      <c r="B42" s="203" t="s">
        <v>66</v>
      </c>
      <c r="C42" s="196">
        <v>34489</v>
      </c>
      <c r="D42" s="196">
        <v>31589</v>
      </c>
      <c r="E42" s="138">
        <f t="shared" si="5"/>
        <v>-0.084</v>
      </c>
      <c r="F42" s="196">
        <v>31589</v>
      </c>
      <c r="G42" s="138">
        <f t="shared" si="8"/>
        <v>-0.084</v>
      </c>
      <c r="H42" s="99" t="str">
        <f t="shared" si="9"/>
        <v>是</v>
      </c>
      <c r="I42" s="115">
        <f t="shared" si="10"/>
        <v>0</v>
      </c>
    </row>
    <row r="43" s="173" customFormat="1" ht="18.6" customHeight="1" spans="1:9">
      <c r="A43" s="194"/>
      <c r="B43" s="203" t="s">
        <v>67</v>
      </c>
      <c r="C43" s="196">
        <v>7033</v>
      </c>
      <c r="D43" s="196">
        <v>9578</v>
      </c>
      <c r="E43" s="138">
        <f t="shared" si="5"/>
        <v>0.362</v>
      </c>
      <c r="F43" s="196">
        <v>9578</v>
      </c>
      <c r="G43" s="138">
        <f t="shared" si="8"/>
        <v>0.362</v>
      </c>
      <c r="H43" s="99" t="str">
        <f t="shared" si="9"/>
        <v>是</v>
      </c>
      <c r="I43" s="115">
        <f t="shared" si="10"/>
        <v>0</v>
      </c>
    </row>
    <row r="44" s="173" customFormat="1" ht="18.6" customHeight="1" spans="1:9">
      <c r="A44" s="194"/>
      <c r="B44" s="203" t="s">
        <v>68</v>
      </c>
      <c r="C44" s="196">
        <v>12980</v>
      </c>
      <c r="D44" s="196">
        <v>7491</v>
      </c>
      <c r="E44" s="138">
        <f t="shared" si="5"/>
        <v>-0.423</v>
      </c>
      <c r="F44" s="196">
        <v>7489</v>
      </c>
      <c r="G44" s="138">
        <f t="shared" si="8"/>
        <v>-0.423</v>
      </c>
      <c r="H44" s="99" t="str">
        <f t="shared" si="9"/>
        <v>是</v>
      </c>
      <c r="I44" s="115">
        <f t="shared" si="10"/>
        <v>-2</v>
      </c>
    </row>
    <row r="45" s="175" customFormat="1" ht="20" customHeight="1" spans="1:9">
      <c r="A45" s="194"/>
      <c r="B45" s="202" t="s">
        <v>69</v>
      </c>
      <c r="C45" s="196">
        <v>0</v>
      </c>
      <c r="D45" s="196">
        <v>0</v>
      </c>
      <c r="E45" s="138" t="str">
        <f t="shared" si="5"/>
        <v/>
      </c>
      <c r="F45" s="196">
        <v>0</v>
      </c>
      <c r="G45" s="138" t="str">
        <f t="shared" si="8"/>
        <v/>
      </c>
      <c r="H45" s="28" t="str">
        <f t="shared" si="9"/>
        <v>否</v>
      </c>
      <c r="I45" s="176">
        <f t="shared" si="10"/>
        <v>0</v>
      </c>
    </row>
    <row r="46" s="175" customFormat="1" ht="40" customHeight="1" spans="1:9">
      <c r="A46" s="194"/>
      <c r="B46" s="202" t="s">
        <v>70</v>
      </c>
      <c r="C46" s="196">
        <v>903</v>
      </c>
      <c r="D46" s="196">
        <v>903</v>
      </c>
      <c r="E46" s="138">
        <f t="shared" si="5"/>
        <v>0</v>
      </c>
      <c r="F46" s="196">
        <v>903</v>
      </c>
      <c r="G46" s="138">
        <f t="shared" si="8"/>
        <v>0</v>
      </c>
      <c r="H46" s="28" t="str">
        <f t="shared" si="9"/>
        <v>是</v>
      </c>
      <c r="I46" s="176">
        <f t="shared" si="10"/>
        <v>0</v>
      </c>
    </row>
    <row r="47" s="173" customFormat="1" ht="18.6" customHeight="1" spans="1:9">
      <c r="A47" s="194"/>
      <c r="B47" s="203" t="s">
        <v>71</v>
      </c>
      <c r="C47" s="196"/>
      <c r="D47" s="196">
        <v>159</v>
      </c>
      <c r="E47" s="138" t="str">
        <f t="shared" si="5"/>
        <v/>
      </c>
      <c r="F47" s="196">
        <v>159</v>
      </c>
      <c r="G47" s="138" t="str">
        <f t="shared" si="8"/>
        <v/>
      </c>
      <c r="H47" s="99" t="str">
        <f t="shared" si="9"/>
        <v>是</v>
      </c>
      <c r="I47" s="115">
        <f t="shared" si="10"/>
        <v>0</v>
      </c>
    </row>
    <row r="48" s="173" customFormat="1" ht="18.6" customHeight="1" spans="1:9">
      <c r="A48" s="194"/>
      <c r="B48" s="203" t="s">
        <v>72</v>
      </c>
      <c r="C48" s="196">
        <v>7760</v>
      </c>
      <c r="D48" s="196">
        <v>6756</v>
      </c>
      <c r="E48" s="138">
        <f t="shared" si="5"/>
        <v>-0.129</v>
      </c>
      <c r="F48" s="196">
        <v>6756</v>
      </c>
      <c r="G48" s="138">
        <f t="shared" si="8"/>
        <v>-0.129</v>
      </c>
      <c r="H48" s="99" t="str">
        <f t="shared" si="9"/>
        <v>是</v>
      </c>
      <c r="I48" s="115">
        <f t="shared" si="10"/>
        <v>0</v>
      </c>
    </row>
    <row r="49" s="173" customFormat="1" ht="18.6" customHeight="1" spans="1:9">
      <c r="A49" s="194"/>
      <c r="B49" s="203" t="s">
        <v>73</v>
      </c>
      <c r="C49" s="196">
        <v>9531</v>
      </c>
      <c r="D49" s="196">
        <v>9806</v>
      </c>
      <c r="E49" s="138">
        <f t="shared" si="5"/>
        <v>0.029</v>
      </c>
      <c r="F49" s="196">
        <v>9806</v>
      </c>
      <c r="G49" s="138">
        <f t="shared" si="8"/>
        <v>0.029</v>
      </c>
      <c r="H49" s="99" t="str">
        <f t="shared" si="9"/>
        <v>是</v>
      </c>
      <c r="I49" s="115">
        <f t="shared" si="10"/>
        <v>0</v>
      </c>
    </row>
    <row r="50" s="175" customFormat="1" ht="32" customHeight="1" spans="1:9">
      <c r="A50" s="194"/>
      <c r="B50" s="202" t="s">
        <v>74</v>
      </c>
      <c r="C50" s="196">
        <v>0</v>
      </c>
      <c r="D50" s="196">
        <v>0</v>
      </c>
      <c r="E50" s="138" t="str">
        <f t="shared" si="5"/>
        <v/>
      </c>
      <c r="F50" s="196">
        <v>0</v>
      </c>
      <c r="G50" s="138" t="str">
        <f t="shared" si="8"/>
        <v/>
      </c>
      <c r="H50" s="28" t="str">
        <f t="shared" si="9"/>
        <v>否</v>
      </c>
      <c r="I50" s="176">
        <f t="shared" si="10"/>
        <v>0</v>
      </c>
    </row>
    <row r="51" s="173" customFormat="1" ht="18.6" customHeight="1" spans="1:9">
      <c r="A51" s="194"/>
      <c r="B51" s="203" t="s">
        <v>75</v>
      </c>
      <c r="C51" s="196">
        <v>3397</v>
      </c>
      <c r="D51" s="196">
        <v>1572</v>
      </c>
      <c r="E51" s="138">
        <f t="shared" si="5"/>
        <v>-0.537</v>
      </c>
      <c r="F51" s="196">
        <v>1572</v>
      </c>
      <c r="G51" s="138">
        <f t="shared" si="8"/>
        <v>-0.537</v>
      </c>
      <c r="H51" s="99" t="str">
        <f t="shared" si="9"/>
        <v>是</v>
      </c>
      <c r="I51" s="115">
        <f t="shared" si="10"/>
        <v>0</v>
      </c>
    </row>
    <row r="52" s="175" customFormat="1" ht="21" customHeight="1" spans="1:9">
      <c r="A52" s="194"/>
      <c r="B52" s="202" t="s">
        <v>76</v>
      </c>
      <c r="C52" s="196">
        <v>0</v>
      </c>
      <c r="D52" s="196">
        <v>0</v>
      </c>
      <c r="E52" s="138" t="str">
        <f t="shared" si="5"/>
        <v/>
      </c>
      <c r="F52" s="196">
        <v>0</v>
      </c>
      <c r="G52" s="138" t="str">
        <f t="shared" si="8"/>
        <v/>
      </c>
      <c r="H52" s="28" t="str">
        <f t="shared" si="9"/>
        <v>否</v>
      </c>
      <c r="I52" s="176">
        <f t="shared" si="10"/>
        <v>0</v>
      </c>
    </row>
    <row r="53" s="173" customFormat="1" ht="30" customHeight="1" spans="1:9">
      <c r="A53" s="194"/>
      <c r="B53" s="203" t="s">
        <v>77</v>
      </c>
      <c r="C53" s="196">
        <v>21182</v>
      </c>
      <c r="D53" s="196">
        <v>20396</v>
      </c>
      <c r="E53" s="138">
        <f t="shared" si="5"/>
        <v>-0.037</v>
      </c>
      <c r="F53" s="196">
        <v>20396</v>
      </c>
      <c r="G53" s="138">
        <f t="shared" si="8"/>
        <v>-0.037</v>
      </c>
      <c r="H53" s="99" t="str">
        <f t="shared" si="9"/>
        <v>是</v>
      </c>
      <c r="I53" s="115">
        <f t="shared" si="10"/>
        <v>0</v>
      </c>
    </row>
    <row r="54" s="173" customFormat="1" ht="32" customHeight="1" spans="1:9">
      <c r="A54" s="194"/>
      <c r="B54" s="203" t="s">
        <v>78</v>
      </c>
      <c r="C54" s="196">
        <v>40</v>
      </c>
      <c r="D54" s="196"/>
      <c r="E54" s="138" t="str">
        <f t="shared" si="5"/>
        <v/>
      </c>
      <c r="F54" s="196"/>
      <c r="G54" s="138" t="str">
        <f t="shared" si="8"/>
        <v/>
      </c>
      <c r="H54" s="99" t="str">
        <f t="shared" si="9"/>
        <v>是</v>
      </c>
      <c r="I54" s="115">
        <f t="shared" si="10"/>
        <v>0</v>
      </c>
    </row>
    <row r="55" s="175" customFormat="1" ht="28" hidden="1" customHeight="1" spans="1:9">
      <c r="A55" s="194"/>
      <c r="B55" s="202" t="s">
        <v>79</v>
      </c>
      <c r="C55" s="196">
        <v>0</v>
      </c>
      <c r="D55" s="196">
        <v>0</v>
      </c>
      <c r="E55" s="138" t="str">
        <f t="shared" si="5"/>
        <v/>
      </c>
      <c r="F55" s="196">
        <v>0</v>
      </c>
      <c r="G55" s="138" t="str">
        <f t="shared" si="8"/>
        <v/>
      </c>
      <c r="H55" s="28" t="str">
        <f t="shared" si="9"/>
        <v>否</v>
      </c>
      <c r="I55" s="176">
        <f t="shared" si="10"/>
        <v>0</v>
      </c>
    </row>
    <row r="56" s="175" customFormat="1" ht="45" hidden="1" customHeight="1" spans="1:9">
      <c r="A56" s="194"/>
      <c r="B56" s="202" t="s">
        <v>80</v>
      </c>
      <c r="C56" s="196">
        <v>0</v>
      </c>
      <c r="D56" s="196">
        <v>0</v>
      </c>
      <c r="E56" s="138" t="str">
        <f t="shared" si="5"/>
        <v/>
      </c>
      <c r="F56" s="196">
        <v>0</v>
      </c>
      <c r="G56" s="138" t="str">
        <f t="shared" si="8"/>
        <v/>
      </c>
      <c r="H56" s="28" t="str">
        <f t="shared" si="9"/>
        <v>否</v>
      </c>
      <c r="I56" s="176">
        <f t="shared" si="10"/>
        <v>0</v>
      </c>
    </row>
    <row r="57" s="173" customFormat="1" ht="18.6" customHeight="1" spans="1:9">
      <c r="A57" s="194"/>
      <c r="B57" s="203" t="s">
        <v>81</v>
      </c>
      <c r="C57" s="196">
        <v>847</v>
      </c>
      <c r="D57" s="196">
        <v>945</v>
      </c>
      <c r="E57" s="138">
        <f t="shared" si="5"/>
        <v>0.116</v>
      </c>
      <c r="F57" s="196">
        <v>945</v>
      </c>
      <c r="G57" s="138">
        <f t="shared" si="8"/>
        <v>0.116</v>
      </c>
      <c r="H57" s="99" t="str">
        <f t="shared" si="9"/>
        <v>是</v>
      </c>
      <c r="I57" s="115">
        <f t="shared" si="10"/>
        <v>0</v>
      </c>
    </row>
    <row r="58" s="173" customFormat="1" ht="18.6" customHeight="1" spans="1:9">
      <c r="A58" s="194"/>
      <c r="B58" s="203" t="s">
        <v>82</v>
      </c>
      <c r="C58" s="196">
        <v>12161</v>
      </c>
      <c r="D58" s="196">
        <v>14033</v>
      </c>
      <c r="E58" s="138">
        <f t="shared" si="5"/>
        <v>0.154</v>
      </c>
      <c r="F58" s="196">
        <v>14082</v>
      </c>
      <c r="G58" s="138">
        <f t="shared" si="8"/>
        <v>0.158</v>
      </c>
      <c r="H58" s="99" t="str">
        <f t="shared" si="9"/>
        <v>是</v>
      </c>
      <c r="I58" s="115">
        <f t="shared" si="10"/>
        <v>49</v>
      </c>
    </row>
    <row r="59" s="173" customFormat="1" ht="18.6" customHeight="1" spans="1:9">
      <c r="A59" s="194"/>
      <c r="B59" s="203" t="s">
        <v>83</v>
      </c>
      <c r="C59" s="196"/>
      <c r="D59" s="196"/>
      <c r="E59" s="138" t="str">
        <f t="shared" si="5"/>
        <v/>
      </c>
      <c r="F59" s="196"/>
      <c r="G59" s="138" t="str">
        <f t="shared" si="8"/>
        <v/>
      </c>
      <c r="H59" s="99" t="str">
        <f t="shared" si="9"/>
        <v>否</v>
      </c>
      <c r="I59" s="115">
        <f t="shared" si="10"/>
        <v>0</v>
      </c>
    </row>
    <row r="60" s="173" customFormat="1" ht="30" customHeight="1" spans="1:9">
      <c r="A60" s="194"/>
      <c r="B60" s="203" t="s">
        <v>84</v>
      </c>
      <c r="C60" s="196">
        <v>495</v>
      </c>
      <c r="D60" s="196">
        <v>223</v>
      </c>
      <c r="E60" s="138">
        <f t="shared" si="5"/>
        <v>-0.549</v>
      </c>
      <c r="F60" s="196">
        <v>223</v>
      </c>
      <c r="G60" s="138">
        <f t="shared" si="8"/>
        <v>-0.549</v>
      </c>
      <c r="H60" s="99" t="str">
        <f t="shared" si="9"/>
        <v>是</v>
      </c>
      <c r="I60" s="115">
        <f t="shared" si="10"/>
        <v>0</v>
      </c>
    </row>
    <row r="61" s="173" customFormat="1" ht="30" customHeight="1" spans="1:9">
      <c r="A61" s="194"/>
      <c r="B61" s="203" t="s">
        <v>85</v>
      </c>
      <c r="C61" s="196">
        <v>23946</v>
      </c>
      <c r="D61" s="196">
        <v>22984</v>
      </c>
      <c r="E61" s="138">
        <f t="shared" si="5"/>
        <v>-0.04</v>
      </c>
      <c r="F61" s="196">
        <v>22929</v>
      </c>
      <c r="G61" s="138">
        <f t="shared" si="8"/>
        <v>-0.042</v>
      </c>
      <c r="H61" s="99" t="str">
        <f t="shared" si="9"/>
        <v>是</v>
      </c>
      <c r="I61" s="115">
        <f t="shared" si="10"/>
        <v>-55</v>
      </c>
    </row>
    <row r="62" s="173" customFormat="1" ht="18.6" customHeight="1" spans="1:9">
      <c r="A62" s="194"/>
      <c r="B62" s="203" t="s">
        <v>86</v>
      </c>
      <c r="C62" s="196">
        <v>13783</v>
      </c>
      <c r="D62" s="196">
        <v>7250</v>
      </c>
      <c r="E62" s="138">
        <f t="shared" si="5"/>
        <v>-0.474</v>
      </c>
      <c r="F62" s="196">
        <v>7250</v>
      </c>
      <c r="G62" s="138">
        <f t="shared" si="8"/>
        <v>-0.474</v>
      </c>
      <c r="H62" s="99" t="str">
        <f t="shared" ref="H62:H85" si="11">IF(B62&lt;&gt;"",IF(SUM(C62:D62)&lt;&gt;0,"是","否"),"是")</f>
        <v>是</v>
      </c>
      <c r="I62" s="115">
        <f t="shared" si="10"/>
        <v>0</v>
      </c>
    </row>
    <row r="63" s="173" customFormat="1" ht="18.6" customHeight="1" spans="1:9">
      <c r="A63" s="194"/>
      <c r="B63" s="203" t="s">
        <v>87</v>
      </c>
      <c r="C63" s="196">
        <v>2377</v>
      </c>
      <c r="D63" s="196">
        <v>1612</v>
      </c>
      <c r="E63" s="138">
        <f t="shared" si="5"/>
        <v>-0.322</v>
      </c>
      <c r="F63" s="196">
        <v>1612</v>
      </c>
      <c r="G63" s="138">
        <f t="shared" si="8"/>
        <v>-0.322</v>
      </c>
      <c r="H63" s="99" t="str">
        <f t="shared" si="11"/>
        <v>是</v>
      </c>
      <c r="I63" s="115">
        <f t="shared" si="10"/>
        <v>0</v>
      </c>
    </row>
    <row r="64" s="175" customFormat="1" ht="24" customHeight="1" spans="1:9">
      <c r="A64" s="194"/>
      <c r="B64" s="202" t="s">
        <v>88</v>
      </c>
      <c r="C64" s="196">
        <v>0</v>
      </c>
      <c r="D64" s="196">
        <v>0</v>
      </c>
      <c r="E64" s="138"/>
      <c r="F64" s="196">
        <v>0</v>
      </c>
      <c r="G64" s="138"/>
      <c r="H64" s="28" t="str">
        <f t="shared" si="11"/>
        <v>否</v>
      </c>
      <c r="I64" s="176">
        <f t="shared" si="10"/>
        <v>0</v>
      </c>
    </row>
    <row r="65" s="173" customFormat="1" ht="18.6" customHeight="1" spans="1:9">
      <c r="A65" s="194"/>
      <c r="B65" s="203" t="s">
        <v>89</v>
      </c>
      <c r="C65" s="196">
        <v>11716</v>
      </c>
      <c r="D65" s="196">
        <v>40081</v>
      </c>
      <c r="E65" s="138">
        <f>IF(OR(VALUE(D65)=0,ISERROR(D65/C65-1)),"",ROUND(D65/C65-1,3))</f>
        <v>2.421</v>
      </c>
      <c r="F65" s="196">
        <v>40081</v>
      </c>
      <c r="G65" s="138">
        <f>IF(OR(VALUE(F65)=0,ISERROR(F65/C65-1)),"",ROUND(F65/C65-1,3))</f>
        <v>2.421</v>
      </c>
      <c r="H65" s="99" t="str">
        <f t="shared" si="11"/>
        <v>是</v>
      </c>
      <c r="I65" s="115">
        <f t="shared" si="10"/>
        <v>0</v>
      </c>
    </row>
    <row r="66" s="173" customFormat="1" ht="18.6" customHeight="1" spans="1:9">
      <c r="A66" s="194"/>
      <c r="B66" s="203" t="s">
        <v>90</v>
      </c>
      <c r="C66" s="196">
        <v>5666</v>
      </c>
      <c r="D66" s="196">
        <v>5790</v>
      </c>
      <c r="E66" s="138">
        <f>IF(OR(VALUE(D66)=0,ISERROR(D66/C66-1)),"",ROUND(D66/C66-1,3))</f>
        <v>0.022</v>
      </c>
      <c r="F66" s="196">
        <v>5790</v>
      </c>
      <c r="G66" s="138">
        <f>IF(OR(VALUE(F66)=0,ISERROR(F66/C66-1)),"",ROUND(F66/C66-1,3))</f>
        <v>0.022</v>
      </c>
      <c r="H66" s="99" t="str">
        <f t="shared" si="11"/>
        <v>是</v>
      </c>
      <c r="I66" s="115">
        <f t="shared" si="10"/>
        <v>0</v>
      </c>
    </row>
    <row r="67" s="175" customFormat="1" ht="27" hidden="1" customHeight="1" spans="1:9">
      <c r="A67" s="194"/>
      <c r="B67" s="202" t="s">
        <v>91</v>
      </c>
      <c r="C67" s="196">
        <v>0</v>
      </c>
      <c r="D67" s="196">
        <v>0</v>
      </c>
      <c r="E67" s="138"/>
      <c r="F67" s="196">
        <v>0</v>
      </c>
      <c r="G67" s="138"/>
      <c r="H67" s="28" t="str">
        <f t="shared" si="11"/>
        <v>否</v>
      </c>
      <c r="I67" s="176">
        <f t="shared" si="10"/>
        <v>0</v>
      </c>
    </row>
    <row r="68" s="175" customFormat="1" ht="27" hidden="1" customHeight="1" spans="1:9">
      <c r="A68" s="194"/>
      <c r="B68" s="202" t="s">
        <v>92</v>
      </c>
      <c r="C68" s="196">
        <v>0</v>
      </c>
      <c r="D68" s="196">
        <v>0</v>
      </c>
      <c r="E68" s="138"/>
      <c r="F68" s="196">
        <v>0</v>
      </c>
      <c r="G68" s="138"/>
      <c r="H68" s="28" t="str">
        <f t="shared" si="11"/>
        <v>否</v>
      </c>
      <c r="I68" s="176">
        <f t="shared" si="10"/>
        <v>0</v>
      </c>
    </row>
    <row r="69" s="175" customFormat="1" ht="22" hidden="1" customHeight="1" spans="1:9">
      <c r="A69" s="194"/>
      <c r="B69" s="202" t="s">
        <v>93</v>
      </c>
      <c r="C69" s="196">
        <v>0</v>
      </c>
      <c r="D69" s="196">
        <v>0</v>
      </c>
      <c r="E69" s="138"/>
      <c r="F69" s="196">
        <v>0</v>
      </c>
      <c r="G69" s="138"/>
      <c r="H69" s="28" t="str">
        <f t="shared" si="11"/>
        <v>否</v>
      </c>
      <c r="I69" s="176">
        <f t="shared" si="10"/>
        <v>0</v>
      </c>
    </row>
    <row r="70" s="175" customFormat="1" ht="23" hidden="1" customHeight="1" spans="1:9">
      <c r="A70" s="194"/>
      <c r="B70" s="202" t="s">
        <v>94</v>
      </c>
      <c r="C70" s="196">
        <v>0</v>
      </c>
      <c r="D70" s="196">
        <v>0</v>
      </c>
      <c r="E70" s="138"/>
      <c r="F70" s="196">
        <v>0</v>
      </c>
      <c r="G70" s="138"/>
      <c r="H70" s="28" t="str">
        <f t="shared" si="11"/>
        <v>否</v>
      </c>
      <c r="I70" s="176">
        <f t="shared" si="10"/>
        <v>0</v>
      </c>
    </row>
    <row r="71" s="173" customFormat="1" ht="18.6" customHeight="1" spans="1:9">
      <c r="A71" s="194"/>
      <c r="B71" s="203" t="s">
        <v>95</v>
      </c>
      <c r="C71" s="196">
        <v>829</v>
      </c>
      <c r="D71" s="196">
        <v>677</v>
      </c>
      <c r="E71" s="138">
        <f t="shared" ref="E71:E73" si="12">IF(OR(VALUE(D71)=0,ISERROR(D71/C71-1)),"",ROUND(D71/C71-1,3))</f>
        <v>-0.183</v>
      </c>
      <c r="F71" s="196">
        <v>677</v>
      </c>
      <c r="G71" s="138">
        <f t="shared" ref="G71:G73" si="13">IF(OR(VALUE(F71)=0,ISERROR(F71/C71-1)),"",ROUND(F71/C71-1,3))</f>
        <v>-0.183</v>
      </c>
      <c r="H71" s="99" t="str">
        <f t="shared" si="11"/>
        <v>是</v>
      </c>
      <c r="I71" s="115">
        <f t="shared" si="10"/>
        <v>0</v>
      </c>
    </row>
    <row r="72" s="173" customFormat="1" ht="30" customHeight="1" spans="1:9">
      <c r="A72" s="194"/>
      <c r="B72" s="203" t="s">
        <v>96</v>
      </c>
      <c r="C72" s="196">
        <v>100</v>
      </c>
      <c r="D72" s="196">
        <v>57</v>
      </c>
      <c r="E72" s="138">
        <f t="shared" si="12"/>
        <v>-0.43</v>
      </c>
      <c r="F72" s="196">
        <v>57</v>
      </c>
      <c r="G72" s="138">
        <f t="shared" si="13"/>
        <v>-0.43</v>
      </c>
      <c r="H72" s="99" t="str">
        <f t="shared" si="11"/>
        <v>是</v>
      </c>
      <c r="I72" s="115">
        <f t="shared" si="10"/>
        <v>0</v>
      </c>
    </row>
    <row r="73" s="173" customFormat="1" ht="30" customHeight="1" spans="1:9">
      <c r="A73" s="194"/>
      <c r="B73" s="203" t="s">
        <v>97</v>
      </c>
      <c r="C73" s="196"/>
      <c r="D73" s="196">
        <v>97</v>
      </c>
      <c r="E73" s="138" t="str">
        <f t="shared" si="12"/>
        <v/>
      </c>
      <c r="F73" s="196">
        <v>97</v>
      </c>
      <c r="G73" s="138" t="str">
        <f t="shared" si="13"/>
        <v/>
      </c>
      <c r="H73" s="99" t="str">
        <f t="shared" si="11"/>
        <v>是</v>
      </c>
      <c r="I73" s="115">
        <f t="shared" si="10"/>
        <v>0</v>
      </c>
    </row>
    <row r="74" s="175" customFormat="1" ht="39" hidden="1" customHeight="1" spans="1:9">
      <c r="A74" s="194"/>
      <c r="B74" s="202" t="s">
        <v>98</v>
      </c>
      <c r="C74" s="196">
        <v>0</v>
      </c>
      <c r="D74" s="196">
        <v>0</v>
      </c>
      <c r="E74" s="138"/>
      <c r="F74" s="196">
        <v>0</v>
      </c>
      <c r="G74" s="138"/>
      <c r="H74" s="28" t="str">
        <f t="shared" si="11"/>
        <v>否</v>
      </c>
      <c r="I74" s="176">
        <f t="shared" si="10"/>
        <v>0</v>
      </c>
    </row>
    <row r="75" s="173" customFormat="1" ht="18.6" customHeight="1" spans="1:9">
      <c r="A75" s="194"/>
      <c r="B75" s="203" t="s">
        <v>99</v>
      </c>
      <c r="C75" s="196">
        <v>1325</v>
      </c>
      <c r="D75" s="196">
        <v>961</v>
      </c>
      <c r="E75" s="138">
        <f>IF(OR(VALUE(D75)=0,ISERROR(D75/C75-1)),"",ROUND(D75/C75-1,3))</f>
        <v>-0.275</v>
      </c>
      <c r="F75" s="196">
        <v>961</v>
      </c>
      <c r="G75" s="138">
        <f>IF(OR(VALUE(F75)=0,ISERROR(F75/C75-1)),"",ROUND(F75/C75-1,3))</f>
        <v>-0.275</v>
      </c>
      <c r="H75" s="99" t="str">
        <f t="shared" si="11"/>
        <v>是</v>
      </c>
      <c r="I75" s="115">
        <f t="shared" si="10"/>
        <v>0</v>
      </c>
    </row>
    <row r="76" s="173" customFormat="1" ht="18.6" customHeight="1" spans="1:9">
      <c r="A76" s="194"/>
      <c r="B76" s="203" t="s">
        <v>100</v>
      </c>
      <c r="C76" s="196">
        <v>437</v>
      </c>
      <c r="D76" s="196">
        <v>54</v>
      </c>
      <c r="E76" s="138">
        <f>IF(OR(VALUE(D76)=0,ISERROR(D76/C76-1)),"",ROUND(D76/C76-1,3))</f>
        <v>-0.876</v>
      </c>
      <c r="F76" s="196">
        <v>54</v>
      </c>
      <c r="G76" s="138">
        <f>IF(OR(VALUE(F76)=0,ISERROR(F76/C76-1)),"",ROUND(F76/C76-1,3))</f>
        <v>-0.876</v>
      </c>
      <c r="H76" s="99" t="str">
        <f t="shared" si="11"/>
        <v>是</v>
      </c>
      <c r="I76" s="115">
        <f t="shared" si="10"/>
        <v>0</v>
      </c>
    </row>
    <row r="77" s="173" customFormat="1" ht="18.6" customHeight="1" spans="1:9">
      <c r="A77" s="194"/>
      <c r="B77" s="203" t="s">
        <v>101</v>
      </c>
      <c r="C77" s="196">
        <v>8246</v>
      </c>
      <c r="D77" s="196"/>
      <c r="E77" s="138" t="str">
        <f>IF(OR(VALUE(D77)=0,ISERROR(D77/C77-1)),"",ROUND(D77/C77-1,3))</f>
        <v/>
      </c>
      <c r="F77" s="196"/>
      <c r="G77" s="138" t="str">
        <f>IF(OR(VALUE(F77)=0,ISERROR(F77/C77-1)),"",ROUND(F77/C77-1,3))</f>
        <v/>
      </c>
      <c r="H77" s="99" t="str">
        <f t="shared" si="11"/>
        <v>是</v>
      </c>
      <c r="I77" s="115">
        <f t="shared" si="10"/>
        <v>0</v>
      </c>
    </row>
    <row r="78" s="173" customFormat="1" ht="18.6" customHeight="1" spans="1:9">
      <c r="A78" s="194"/>
      <c r="B78" s="203" t="s">
        <v>102</v>
      </c>
      <c r="C78" s="196">
        <v>313</v>
      </c>
      <c r="D78" s="196">
        <v>326</v>
      </c>
      <c r="E78" s="138">
        <f>IF(OR(VALUE(D78)=0,ISERROR(D78/C78-1)),"",ROUND(D78/C78-1,3))</f>
        <v>0.042</v>
      </c>
      <c r="F78" s="196">
        <v>326</v>
      </c>
      <c r="G78" s="138">
        <f>IF(OR(VALUE(F78)=0,ISERROR(F78/C78-1)),"",ROUND(F78/C78-1,3))</f>
        <v>0.042</v>
      </c>
      <c r="H78" s="99" t="str">
        <f t="shared" si="11"/>
        <v>是</v>
      </c>
      <c r="I78" s="115">
        <f t="shared" si="10"/>
        <v>0</v>
      </c>
    </row>
    <row r="79" s="174" customFormat="1" ht="17.5" customHeight="1" spans="1:9">
      <c r="A79" s="199" t="s">
        <v>29</v>
      </c>
      <c r="B79" s="200" t="s">
        <v>103</v>
      </c>
      <c r="C79" s="168">
        <f>SUM(C80:C100)</f>
        <v>35879</v>
      </c>
      <c r="D79" s="168">
        <f>SUM(D80:D100)</f>
        <v>47822</v>
      </c>
      <c r="E79" s="143">
        <f t="shared" ref="E79:E92" si="14">IF(OR(VALUE(D79)=0,ISERROR(D79/C79-1)),"",ROUND(D79/C79-1,3))</f>
        <v>0.333</v>
      </c>
      <c r="F79" s="168">
        <f>SUM(F80:F100)</f>
        <v>47822</v>
      </c>
      <c r="G79" s="143">
        <f t="shared" ref="G79:G90" si="15">IF(OR(VALUE(F79)=0,ISERROR(F79/C79-1)),"",ROUND(F79/C79-1,3))</f>
        <v>0.333</v>
      </c>
      <c r="H79" s="99" t="str">
        <f t="shared" ref="H79:H85" si="16">IF(B79&lt;&gt;"",IF(SUM(C79:D79)&lt;&gt;0,"是","否"),"是")</f>
        <v>是</v>
      </c>
      <c r="I79" s="115">
        <f t="shared" ref="I79:I102" si="17">F79-D79</f>
        <v>0</v>
      </c>
    </row>
    <row r="80" s="173" customFormat="1" ht="17.5" customHeight="1" spans="1:9">
      <c r="A80" s="194"/>
      <c r="B80" s="203" t="s">
        <v>104</v>
      </c>
      <c r="C80" s="196">
        <v>821</v>
      </c>
      <c r="D80" s="196">
        <v>783</v>
      </c>
      <c r="E80" s="138">
        <f t="shared" si="14"/>
        <v>-0.046</v>
      </c>
      <c r="F80" s="196">
        <v>783</v>
      </c>
      <c r="G80" s="138">
        <f t="shared" si="15"/>
        <v>-0.046</v>
      </c>
      <c r="H80" s="99" t="str">
        <f t="shared" si="16"/>
        <v>是</v>
      </c>
      <c r="I80" s="115">
        <f t="shared" si="17"/>
        <v>0</v>
      </c>
    </row>
    <row r="81" s="175" customFormat="1" ht="18.6" hidden="1" customHeight="1" spans="1:9">
      <c r="A81" s="194"/>
      <c r="B81" s="202" t="s">
        <v>105</v>
      </c>
      <c r="C81" s="196">
        <v>0</v>
      </c>
      <c r="D81" s="196">
        <v>0</v>
      </c>
      <c r="E81" s="138" t="str">
        <f t="shared" si="14"/>
        <v/>
      </c>
      <c r="F81" s="196">
        <v>67</v>
      </c>
      <c r="G81" s="138" t="str">
        <f t="shared" si="15"/>
        <v/>
      </c>
      <c r="H81" s="28" t="str">
        <f t="shared" si="16"/>
        <v>否</v>
      </c>
      <c r="I81" s="176">
        <f t="shared" si="17"/>
        <v>67</v>
      </c>
    </row>
    <row r="82" s="173" customFormat="1" ht="17.5" customHeight="1" spans="1:9">
      <c r="A82" s="194"/>
      <c r="B82" s="203" t="s">
        <v>106</v>
      </c>
      <c r="C82" s="196">
        <v>82</v>
      </c>
      <c r="D82" s="196">
        <v>67</v>
      </c>
      <c r="E82" s="138">
        <f t="shared" si="14"/>
        <v>-0.183</v>
      </c>
      <c r="F82" s="196">
        <v>62</v>
      </c>
      <c r="G82" s="138">
        <f t="shared" si="15"/>
        <v>-0.244</v>
      </c>
      <c r="H82" s="99" t="str">
        <f t="shared" si="16"/>
        <v>是</v>
      </c>
      <c r="I82" s="115">
        <f t="shared" si="17"/>
        <v>-5</v>
      </c>
    </row>
    <row r="83" s="173" customFormat="1" ht="17.5" customHeight="1" spans="1:9">
      <c r="A83" s="194"/>
      <c r="B83" s="203" t="s">
        <v>107</v>
      </c>
      <c r="C83" s="196">
        <v>264</v>
      </c>
      <c r="D83" s="196">
        <v>62</v>
      </c>
      <c r="E83" s="138">
        <f t="shared" si="14"/>
        <v>-0.765</v>
      </c>
      <c r="F83" s="196">
        <v>944</v>
      </c>
      <c r="G83" s="138">
        <f t="shared" si="15"/>
        <v>2.576</v>
      </c>
      <c r="H83" s="99" t="str">
        <f t="shared" si="16"/>
        <v>是</v>
      </c>
      <c r="I83" s="115">
        <f t="shared" si="17"/>
        <v>882</v>
      </c>
    </row>
    <row r="84" s="173" customFormat="1" ht="17.5" customHeight="1" spans="1:9">
      <c r="A84" s="194"/>
      <c r="B84" s="203" t="s">
        <v>108</v>
      </c>
      <c r="C84" s="196">
        <v>2484</v>
      </c>
      <c r="D84" s="196">
        <v>944</v>
      </c>
      <c r="E84" s="138">
        <f t="shared" si="14"/>
        <v>-0.62</v>
      </c>
      <c r="F84" s="196">
        <v>172</v>
      </c>
      <c r="G84" s="138">
        <f t="shared" si="15"/>
        <v>-0.931</v>
      </c>
      <c r="H84" s="99" t="str">
        <f t="shared" si="16"/>
        <v>是</v>
      </c>
      <c r="I84" s="115">
        <f t="shared" si="17"/>
        <v>-772</v>
      </c>
    </row>
    <row r="85" s="173" customFormat="1" ht="17.5" customHeight="1" spans="1:9">
      <c r="A85" s="194"/>
      <c r="B85" s="203" t="s">
        <v>109</v>
      </c>
      <c r="C85" s="196">
        <v>268</v>
      </c>
      <c r="D85" s="196">
        <v>172</v>
      </c>
      <c r="E85" s="138">
        <f t="shared" si="14"/>
        <v>-0.358</v>
      </c>
      <c r="F85" s="196">
        <v>263</v>
      </c>
      <c r="G85" s="138">
        <f t="shared" si="15"/>
        <v>-0.019</v>
      </c>
      <c r="H85" s="99" t="str">
        <f t="shared" si="16"/>
        <v>是</v>
      </c>
      <c r="I85" s="115">
        <f t="shared" si="17"/>
        <v>91</v>
      </c>
    </row>
    <row r="86" s="173" customFormat="1" ht="17.5" customHeight="1" spans="1:9">
      <c r="A86" s="194"/>
      <c r="B86" s="203" t="s">
        <v>110</v>
      </c>
      <c r="C86" s="196">
        <v>81</v>
      </c>
      <c r="D86" s="196">
        <v>263</v>
      </c>
      <c r="E86" s="138">
        <f t="shared" si="14"/>
        <v>2.247</v>
      </c>
      <c r="F86" s="196">
        <v>71</v>
      </c>
      <c r="G86" s="138">
        <f t="shared" si="15"/>
        <v>-0.123</v>
      </c>
      <c r="H86" s="99" t="str">
        <f t="shared" ref="H86:H117" si="18">IF(B86&lt;&gt;"",IF(SUM(C86:D86)&lt;&gt;0,"是","否"),"是")</f>
        <v>是</v>
      </c>
      <c r="I86" s="115">
        <f t="shared" si="17"/>
        <v>-192</v>
      </c>
    </row>
    <row r="87" s="173" customFormat="1" ht="17.5" customHeight="1" spans="1:9">
      <c r="A87" s="194"/>
      <c r="B87" s="203" t="s">
        <v>111</v>
      </c>
      <c r="C87" s="196">
        <v>124</v>
      </c>
      <c r="D87" s="196">
        <v>71</v>
      </c>
      <c r="E87" s="138">
        <f t="shared" si="14"/>
        <v>-0.427</v>
      </c>
      <c r="F87" s="196">
        <v>919</v>
      </c>
      <c r="G87" s="138">
        <f t="shared" si="15"/>
        <v>6.411</v>
      </c>
      <c r="H87" s="99" t="str">
        <f t="shared" si="18"/>
        <v>是</v>
      </c>
      <c r="I87" s="115">
        <f t="shared" si="17"/>
        <v>848</v>
      </c>
    </row>
    <row r="88" s="173" customFormat="1" ht="17.5" customHeight="1" spans="1:9">
      <c r="A88" s="194"/>
      <c r="B88" s="203" t="s">
        <v>112</v>
      </c>
      <c r="C88" s="196">
        <v>228</v>
      </c>
      <c r="D88" s="196">
        <v>919</v>
      </c>
      <c r="E88" s="138">
        <f t="shared" si="14"/>
        <v>3.031</v>
      </c>
      <c r="F88" s="196">
        <v>2590</v>
      </c>
      <c r="G88" s="138">
        <f t="shared" si="15"/>
        <v>10.36</v>
      </c>
      <c r="H88" s="99" t="str">
        <f t="shared" si="18"/>
        <v>是</v>
      </c>
      <c r="I88" s="115">
        <f t="shared" si="17"/>
        <v>1671</v>
      </c>
    </row>
    <row r="89" s="173" customFormat="1" ht="17.5" customHeight="1" spans="1:9">
      <c r="A89" s="194"/>
      <c r="B89" s="203" t="s">
        <v>113</v>
      </c>
      <c r="C89" s="196">
        <v>5129</v>
      </c>
      <c r="D89" s="196">
        <v>2590</v>
      </c>
      <c r="E89" s="138">
        <f t="shared" si="14"/>
        <v>-0.495</v>
      </c>
      <c r="F89" s="196">
        <v>350</v>
      </c>
      <c r="G89" s="138">
        <f t="shared" si="15"/>
        <v>-0.932</v>
      </c>
      <c r="H89" s="99" t="str">
        <f t="shared" si="18"/>
        <v>是</v>
      </c>
      <c r="I89" s="115">
        <f t="shared" si="17"/>
        <v>-2240</v>
      </c>
    </row>
    <row r="90" s="173" customFormat="1" ht="17.5" customHeight="1" spans="1:9">
      <c r="A90" s="194"/>
      <c r="B90" s="203" t="s">
        <v>114</v>
      </c>
      <c r="C90" s="196">
        <v>159</v>
      </c>
      <c r="D90" s="196">
        <v>350</v>
      </c>
      <c r="E90" s="138">
        <f t="shared" si="14"/>
        <v>1.201</v>
      </c>
      <c r="F90" s="196">
        <v>35277</v>
      </c>
      <c r="G90" s="138">
        <f t="shared" si="15"/>
        <v>220.868</v>
      </c>
      <c r="H90" s="99" t="str">
        <f t="shared" si="18"/>
        <v>是</v>
      </c>
      <c r="I90" s="115">
        <f t="shared" si="17"/>
        <v>34927</v>
      </c>
    </row>
    <row r="91" s="173" customFormat="1" ht="17.5" customHeight="1" spans="1:9">
      <c r="A91" s="194"/>
      <c r="B91" s="203" t="s">
        <v>115</v>
      </c>
      <c r="C91" s="196">
        <v>22098</v>
      </c>
      <c r="D91" s="196">
        <v>35277</v>
      </c>
      <c r="E91" s="138">
        <f t="shared" si="14"/>
        <v>0.596</v>
      </c>
      <c r="F91" s="196">
        <v>2872</v>
      </c>
      <c r="G91" s="138"/>
      <c r="H91" s="99" t="str">
        <f t="shared" si="18"/>
        <v>是</v>
      </c>
      <c r="I91" s="115">
        <f t="shared" si="17"/>
        <v>-32405</v>
      </c>
    </row>
    <row r="92" s="173" customFormat="1" ht="17.5" customHeight="1" spans="1:9">
      <c r="A92" s="194"/>
      <c r="B92" s="203" t="s">
        <v>116</v>
      </c>
      <c r="C92" s="196">
        <v>2859</v>
      </c>
      <c r="D92" s="196">
        <v>2872</v>
      </c>
      <c r="E92" s="138">
        <f t="shared" si="14"/>
        <v>0.005</v>
      </c>
      <c r="F92" s="196">
        <v>336</v>
      </c>
      <c r="G92" s="138"/>
      <c r="H92" s="99" t="str">
        <f t="shared" si="18"/>
        <v>是</v>
      </c>
      <c r="I92" s="115">
        <f t="shared" si="17"/>
        <v>-2536</v>
      </c>
    </row>
    <row r="93" s="173" customFormat="1" ht="17.5" customHeight="1" spans="1:9">
      <c r="A93" s="194"/>
      <c r="B93" s="203" t="s">
        <v>117</v>
      </c>
      <c r="C93" s="196">
        <v>345</v>
      </c>
      <c r="D93" s="196">
        <v>336</v>
      </c>
      <c r="E93" s="138">
        <f t="shared" ref="E93:E100" si="19">IF(OR(VALUE(D93)=0,ISERROR(D93/C93-1)),"",ROUND(D93/C93-1,3))</f>
        <v>-0.026</v>
      </c>
      <c r="F93" s="196">
        <v>15</v>
      </c>
      <c r="G93" s="138">
        <f t="shared" ref="G93:G100" si="20">IF(OR(VALUE(F93)=0,ISERROR(F93/C93-1)),"",ROUND(F93/C93-1,3))</f>
        <v>-0.957</v>
      </c>
      <c r="H93" s="99" t="str">
        <f t="shared" si="18"/>
        <v>是</v>
      </c>
      <c r="I93" s="115">
        <f t="shared" si="17"/>
        <v>-321</v>
      </c>
    </row>
    <row r="94" s="173" customFormat="1" ht="17.5" customHeight="1" spans="1:9">
      <c r="A94" s="194"/>
      <c r="B94" s="203" t="s">
        <v>118</v>
      </c>
      <c r="C94" s="196">
        <v>158</v>
      </c>
      <c r="D94" s="196">
        <v>15</v>
      </c>
      <c r="E94" s="138">
        <f t="shared" si="19"/>
        <v>-0.905</v>
      </c>
      <c r="F94" s="196">
        <v>6</v>
      </c>
      <c r="G94" s="138">
        <f t="shared" si="20"/>
        <v>-0.962</v>
      </c>
      <c r="H94" s="99" t="str">
        <f t="shared" si="18"/>
        <v>是</v>
      </c>
      <c r="I94" s="115">
        <f t="shared" si="17"/>
        <v>-9</v>
      </c>
    </row>
    <row r="95" s="173" customFormat="1" ht="17.5" customHeight="1" spans="1:9">
      <c r="A95" s="194"/>
      <c r="B95" s="203" t="s">
        <v>119</v>
      </c>
      <c r="C95" s="196"/>
      <c r="D95" s="196">
        <v>6</v>
      </c>
      <c r="E95" s="138" t="str">
        <f t="shared" si="19"/>
        <v/>
      </c>
      <c r="F95" s="196">
        <v>1460</v>
      </c>
      <c r="G95" s="138" t="str">
        <f t="shared" si="20"/>
        <v/>
      </c>
      <c r="H95" s="99" t="str">
        <f t="shared" si="18"/>
        <v>是</v>
      </c>
      <c r="I95" s="115">
        <f t="shared" si="17"/>
        <v>1454</v>
      </c>
    </row>
    <row r="96" s="173" customFormat="1" ht="17.5" customHeight="1" spans="1:9">
      <c r="A96" s="194"/>
      <c r="B96" s="203" t="s">
        <v>120</v>
      </c>
      <c r="C96" s="196">
        <v>6</v>
      </c>
      <c r="D96" s="196">
        <v>1460</v>
      </c>
      <c r="E96" s="138">
        <f t="shared" si="19"/>
        <v>242.333</v>
      </c>
      <c r="F96" s="196">
        <v>263</v>
      </c>
      <c r="G96" s="138">
        <f t="shared" si="20"/>
        <v>42.833</v>
      </c>
      <c r="H96" s="99" t="str">
        <f t="shared" si="18"/>
        <v>是</v>
      </c>
      <c r="I96" s="115">
        <f t="shared" si="17"/>
        <v>-1197</v>
      </c>
    </row>
    <row r="97" s="173" customFormat="1" ht="17.5" customHeight="1" spans="1:9">
      <c r="A97" s="194"/>
      <c r="B97" s="203" t="s">
        <v>121</v>
      </c>
      <c r="C97" s="196">
        <v>50</v>
      </c>
      <c r="D97" s="196">
        <v>263</v>
      </c>
      <c r="E97" s="138">
        <f t="shared" si="19"/>
        <v>4.26</v>
      </c>
      <c r="F97" s="196">
        <v>5</v>
      </c>
      <c r="G97" s="138">
        <f t="shared" si="20"/>
        <v>-0.9</v>
      </c>
      <c r="H97" s="99" t="str">
        <f t="shared" si="18"/>
        <v>是</v>
      </c>
      <c r="I97" s="115">
        <f t="shared" si="17"/>
        <v>-258</v>
      </c>
    </row>
    <row r="98" s="173" customFormat="1" ht="17.5" customHeight="1" spans="1:9">
      <c r="A98" s="194"/>
      <c r="B98" s="203" t="s">
        <v>122</v>
      </c>
      <c r="C98" s="196">
        <v>18</v>
      </c>
      <c r="D98" s="196">
        <v>5</v>
      </c>
      <c r="E98" s="138">
        <f t="shared" si="19"/>
        <v>-0.722</v>
      </c>
      <c r="F98" s="196">
        <v>1367</v>
      </c>
      <c r="G98" s="138">
        <f t="shared" si="20"/>
        <v>74.944</v>
      </c>
      <c r="H98" s="99" t="str">
        <f t="shared" si="18"/>
        <v>是</v>
      </c>
      <c r="I98" s="115">
        <f t="shared" si="17"/>
        <v>1362</v>
      </c>
    </row>
    <row r="99" s="173" customFormat="1" ht="17.5" customHeight="1" spans="1:9">
      <c r="A99" s="194"/>
      <c r="B99" s="203" t="s">
        <v>123</v>
      </c>
      <c r="C99" s="196">
        <v>705</v>
      </c>
      <c r="D99" s="196">
        <v>1367</v>
      </c>
      <c r="E99" s="138">
        <f t="shared" si="19"/>
        <v>0.939</v>
      </c>
      <c r="F99" s="196"/>
      <c r="G99" s="138" t="str">
        <f t="shared" si="20"/>
        <v/>
      </c>
      <c r="H99" s="99" t="str">
        <f t="shared" si="18"/>
        <v>是</v>
      </c>
      <c r="I99" s="115">
        <f t="shared" si="17"/>
        <v>-1367</v>
      </c>
    </row>
    <row r="100" s="173" customFormat="1" ht="17.5" customHeight="1" spans="1:9">
      <c r="A100" s="194"/>
      <c r="B100" s="203" t="s">
        <v>54</v>
      </c>
      <c r="C100" s="196"/>
      <c r="D100" s="196"/>
      <c r="E100" s="138" t="str">
        <f t="shared" si="19"/>
        <v/>
      </c>
      <c r="F100" s="196">
        <v>0</v>
      </c>
      <c r="G100" s="138" t="str">
        <f t="shared" si="20"/>
        <v/>
      </c>
      <c r="H100" s="99" t="str">
        <f t="shared" si="18"/>
        <v>否</v>
      </c>
      <c r="I100" s="115">
        <f t="shared" si="17"/>
        <v>0</v>
      </c>
    </row>
    <row r="101" s="176" customFormat="1" ht="18.6" hidden="1" customHeight="1" spans="1:9">
      <c r="A101" s="166" t="s">
        <v>29</v>
      </c>
      <c r="B101" s="205" t="s">
        <v>124</v>
      </c>
      <c r="C101" s="198"/>
      <c r="D101" s="198"/>
      <c r="E101" s="143" t="str">
        <f t="shared" ref="E101:E112" si="21">IF(OR(VALUE(D101)=0,ISERROR(D101/C101-1)),"",ROUND(D101/C101-1,3))</f>
        <v/>
      </c>
      <c r="F101" s="198"/>
      <c r="G101" s="143" t="str">
        <f t="shared" ref="G101:G112" si="22">IF(OR(VALUE(F101)=0,ISERROR(F101/C101-1)),"",ROUND(F101/C101-1,3))</f>
        <v/>
      </c>
      <c r="H101" s="28" t="str">
        <f t="shared" si="18"/>
        <v>否</v>
      </c>
      <c r="I101" s="176">
        <f t="shared" si="17"/>
        <v>0</v>
      </c>
    </row>
    <row r="102" s="115" customFormat="1" ht="18.6" customHeight="1" spans="1:9">
      <c r="A102" s="166" t="s">
        <v>29</v>
      </c>
      <c r="B102" s="193" t="s">
        <v>125</v>
      </c>
      <c r="C102" s="198">
        <v>4437</v>
      </c>
      <c r="D102" s="198">
        <v>1541</v>
      </c>
      <c r="E102" s="143">
        <f t="shared" si="21"/>
        <v>-0.653</v>
      </c>
      <c r="F102" s="198">
        <v>1541</v>
      </c>
      <c r="G102" s="143">
        <f t="shared" si="22"/>
        <v>-0.653</v>
      </c>
      <c r="H102" s="99" t="str">
        <f t="shared" si="18"/>
        <v>是</v>
      </c>
      <c r="I102" s="115">
        <f t="shared" si="17"/>
        <v>0</v>
      </c>
    </row>
    <row r="103" s="115" customFormat="1" ht="18.6" customHeight="1" spans="1:9">
      <c r="A103" s="166" t="s">
        <v>29</v>
      </c>
      <c r="B103" s="193" t="s">
        <v>126</v>
      </c>
      <c r="C103" s="198">
        <v>1900</v>
      </c>
      <c r="D103" s="198">
        <v>2167</v>
      </c>
      <c r="E103" s="143">
        <f t="shared" si="21"/>
        <v>0.141</v>
      </c>
      <c r="F103" s="198">
        <v>2167</v>
      </c>
      <c r="G103" s="143">
        <f t="shared" si="22"/>
        <v>0.141</v>
      </c>
      <c r="H103" s="99" t="str">
        <f t="shared" si="18"/>
        <v>是</v>
      </c>
      <c r="I103" s="115">
        <f t="shared" ref="I103:I151" si="23">F103-D103</f>
        <v>0</v>
      </c>
    </row>
    <row r="104" s="115" customFormat="1" ht="18.6" customHeight="1" spans="1:9">
      <c r="A104" s="166" t="s">
        <v>29</v>
      </c>
      <c r="B104" s="193" t="s">
        <v>127</v>
      </c>
      <c r="C104" s="198">
        <v>3301</v>
      </c>
      <c r="D104" s="198"/>
      <c r="E104" s="143" t="str">
        <f t="shared" si="21"/>
        <v/>
      </c>
      <c r="F104" s="198"/>
      <c r="G104" s="143" t="str">
        <f t="shared" si="22"/>
        <v/>
      </c>
      <c r="H104" s="99" t="str">
        <f t="shared" si="18"/>
        <v>是</v>
      </c>
      <c r="I104" s="115">
        <f t="shared" si="23"/>
        <v>0</v>
      </c>
    </row>
    <row r="105" s="115" customFormat="1" ht="18.6" customHeight="1" spans="1:9">
      <c r="A105" s="166" t="s">
        <v>29</v>
      </c>
      <c r="B105" s="193" t="s">
        <v>128</v>
      </c>
      <c r="C105" s="198">
        <f t="shared" ref="C105:F105" si="24">SUM(C106:C107)</f>
        <v>11391</v>
      </c>
      <c r="D105" s="198">
        <f t="shared" si="24"/>
        <v>102986</v>
      </c>
      <c r="E105" s="143">
        <f t="shared" si="21"/>
        <v>8.041</v>
      </c>
      <c r="F105" s="198">
        <f t="shared" si="24"/>
        <v>102986</v>
      </c>
      <c r="G105" s="143">
        <f t="shared" si="22"/>
        <v>8.041</v>
      </c>
      <c r="H105" s="99" t="str">
        <f t="shared" si="18"/>
        <v>是</v>
      </c>
      <c r="I105" s="115">
        <f t="shared" si="23"/>
        <v>0</v>
      </c>
    </row>
    <row r="106" s="173" customFormat="1" ht="18.6" customHeight="1" spans="1:9">
      <c r="A106" s="194" t="s">
        <v>29</v>
      </c>
      <c r="B106" s="206" t="s">
        <v>129</v>
      </c>
      <c r="C106" s="196"/>
      <c r="D106" s="196">
        <v>600</v>
      </c>
      <c r="E106" s="138"/>
      <c r="F106" s="196">
        <v>600</v>
      </c>
      <c r="G106" s="138" t="str">
        <f t="shared" si="22"/>
        <v/>
      </c>
      <c r="H106" s="99" t="str">
        <f t="shared" si="18"/>
        <v>是</v>
      </c>
      <c r="I106" s="115">
        <f t="shared" si="23"/>
        <v>0</v>
      </c>
    </row>
    <row r="107" s="173" customFormat="1" ht="18.6" customHeight="1" spans="1:9">
      <c r="A107" s="194" t="s">
        <v>29</v>
      </c>
      <c r="B107" s="206" t="s">
        <v>130</v>
      </c>
      <c r="C107" s="196">
        <v>11391</v>
      </c>
      <c r="D107" s="196">
        <v>102386</v>
      </c>
      <c r="E107" s="138"/>
      <c r="F107" s="196">
        <v>102386</v>
      </c>
      <c r="G107" s="138">
        <f t="shared" si="22"/>
        <v>7.988</v>
      </c>
      <c r="H107" s="99" t="str">
        <f t="shared" si="18"/>
        <v>是</v>
      </c>
      <c r="I107" s="115">
        <f t="shared" si="23"/>
        <v>0</v>
      </c>
    </row>
    <row r="108" s="176" customFormat="1" ht="18.6" hidden="1" customHeight="1" spans="1:9">
      <c r="A108" s="166" t="s">
        <v>29</v>
      </c>
      <c r="B108" s="205" t="s">
        <v>131</v>
      </c>
      <c r="C108" s="198"/>
      <c r="D108" s="198"/>
      <c r="E108" s="143" t="str">
        <f t="shared" si="21"/>
        <v/>
      </c>
      <c r="F108" s="198"/>
      <c r="G108" s="143" t="str">
        <f t="shared" si="22"/>
        <v/>
      </c>
      <c r="H108" s="28" t="str">
        <f t="shared" si="18"/>
        <v>否</v>
      </c>
      <c r="I108" s="176">
        <f t="shared" si="23"/>
        <v>0</v>
      </c>
    </row>
    <row r="109" s="177" customFormat="1" ht="18.6" customHeight="1" spans="1:9">
      <c r="A109" s="166" t="s">
        <v>29</v>
      </c>
      <c r="B109" s="207" t="s">
        <v>132</v>
      </c>
      <c r="C109" s="168">
        <f ca="1">SUM(C31,C32,C101:C102:C105,C108)</f>
        <v>283165</v>
      </c>
      <c r="D109" s="168">
        <f ca="1" t="shared" ref="C109:F109" si="25">SUM(D31,D32,D101:D102:D105,D108)</f>
        <v>388528</v>
      </c>
      <c r="E109" s="143">
        <f ca="1" t="shared" si="21"/>
        <v>0.372</v>
      </c>
      <c r="F109" s="168">
        <f ca="1" t="shared" si="25"/>
        <v>388498</v>
      </c>
      <c r="G109" s="143">
        <f ca="1" t="shared" si="22"/>
        <v>0.372</v>
      </c>
      <c r="H109" s="99" t="str">
        <f ca="1" t="shared" si="18"/>
        <v>是</v>
      </c>
      <c r="I109" s="115">
        <f ca="1" t="shared" si="23"/>
        <v>-30</v>
      </c>
    </row>
    <row r="110" s="115" customFormat="1" ht="18.6" customHeight="1" spans="1:9">
      <c r="A110" s="166"/>
      <c r="B110" s="208"/>
      <c r="C110" s="196"/>
      <c r="D110" s="196"/>
      <c r="E110" s="138" t="str">
        <f t="shared" si="21"/>
        <v/>
      </c>
      <c r="F110" s="196"/>
      <c r="G110" s="138" t="str">
        <f t="shared" si="22"/>
        <v/>
      </c>
      <c r="H110" s="99" t="str">
        <f t="shared" si="18"/>
        <v>是</v>
      </c>
      <c r="I110" s="115">
        <f t="shared" si="23"/>
        <v>0</v>
      </c>
    </row>
    <row r="111" s="115" customFormat="1" ht="17" customHeight="1" spans="1:9">
      <c r="A111" s="166" t="s">
        <v>133</v>
      </c>
      <c r="B111" s="208" t="s">
        <v>104</v>
      </c>
      <c r="C111" s="196">
        <v>19884</v>
      </c>
      <c r="D111" s="196">
        <v>19861</v>
      </c>
      <c r="E111" s="138">
        <f t="shared" si="21"/>
        <v>-0.001</v>
      </c>
      <c r="F111" s="196">
        <f>D111</f>
        <v>19861</v>
      </c>
      <c r="G111" s="138">
        <f t="shared" si="22"/>
        <v>-0.001</v>
      </c>
      <c r="H111" s="99" t="str">
        <f t="shared" si="18"/>
        <v>是</v>
      </c>
      <c r="I111" s="115">
        <f t="shared" si="23"/>
        <v>0</v>
      </c>
    </row>
    <row r="112" s="176" customFormat="1" ht="18.6" hidden="1" customHeight="1" spans="1:9">
      <c r="A112" s="166" t="s">
        <v>134</v>
      </c>
      <c r="B112" s="209" t="s">
        <v>135</v>
      </c>
      <c r="C112" s="196">
        <v>0</v>
      </c>
      <c r="D112" s="196">
        <v>0</v>
      </c>
      <c r="E112" s="138" t="str">
        <f t="shared" si="21"/>
        <v/>
      </c>
      <c r="F112" s="196"/>
      <c r="G112" s="138" t="str">
        <f t="shared" si="22"/>
        <v/>
      </c>
      <c r="H112" s="28" t="str">
        <f t="shared" si="18"/>
        <v>否</v>
      </c>
      <c r="I112" s="176">
        <f t="shared" si="23"/>
        <v>0</v>
      </c>
    </row>
    <row r="113" s="115" customFormat="1" ht="17" customHeight="1" spans="1:9">
      <c r="A113" s="166" t="s">
        <v>136</v>
      </c>
      <c r="B113" s="208" t="s">
        <v>137</v>
      </c>
      <c r="C113" s="196">
        <v>110</v>
      </c>
      <c r="D113" s="196">
        <v>150</v>
      </c>
      <c r="E113" s="138">
        <f t="shared" ref="E111:E144" si="26">IF(OR(VALUE(D113)=0,ISERROR(D113/C113-1)),"",ROUND(D113/C113-1,3))</f>
        <v>0.364</v>
      </c>
      <c r="F113" s="196">
        <f t="shared" ref="F113:F126" si="27">D113</f>
        <v>150</v>
      </c>
      <c r="G113" s="138">
        <f t="shared" ref="G101:G127" si="28">IF(OR(VALUE(F113)=0,ISERROR(F113/C113-1)),"",ROUND(F113/C113-1,3))</f>
        <v>0.364</v>
      </c>
      <c r="H113" s="99" t="str">
        <f t="shared" si="18"/>
        <v>是</v>
      </c>
      <c r="I113" s="115">
        <f t="shared" si="23"/>
        <v>0</v>
      </c>
    </row>
    <row r="114" s="115" customFormat="1" ht="17" customHeight="1" spans="1:9">
      <c r="A114" s="166" t="s">
        <v>138</v>
      </c>
      <c r="B114" s="208" t="s">
        <v>139</v>
      </c>
      <c r="C114" s="196">
        <v>6155</v>
      </c>
      <c r="D114" s="196">
        <v>7009</v>
      </c>
      <c r="E114" s="138">
        <f t="shared" si="26"/>
        <v>0.139</v>
      </c>
      <c r="F114" s="196">
        <f t="shared" si="27"/>
        <v>7009</v>
      </c>
      <c r="G114" s="138">
        <f t="shared" si="28"/>
        <v>0.139</v>
      </c>
      <c r="H114" s="99" t="str">
        <f t="shared" si="18"/>
        <v>是</v>
      </c>
      <c r="I114" s="115">
        <f t="shared" si="23"/>
        <v>0</v>
      </c>
    </row>
    <row r="115" s="115" customFormat="1" ht="17" customHeight="1" spans="1:9">
      <c r="A115" s="166" t="s">
        <v>140</v>
      </c>
      <c r="B115" s="208" t="s">
        <v>141</v>
      </c>
      <c r="C115" s="196">
        <v>47103</v>
      </c>
      <c r="D115" s="196">
        <v>48625</v>
      </c>
      <c r="E115" s="138">
        <f t="shared" si="26"/>
        <v>0.032</v>
      </c>
      <c r="F115" s="196">
        <f t="shared" si="27"/>
        <v>48625</v>
      </c>
      <c r="G115" s="138">
        <f t="shared" si="28"/>
        <v>0.032</v>
      </c>
      <c r="H115" s="99" t="str">
        <f t="shared" si="18"/>
        <v>是</v>
      </c>
      <c r="I115" s="115">
        <f t="shared" si="23"/>
        <v>0</v>
      </c>
    </row>
    <row r="116" s="115" customFormat="1" ht="17" customHeight="1" spans="1:9">
      <c r="A116" s="166" t="s">
        <v>142</v>
      </c>
      <c r="B116" s="208" t="s">
        <v>143</v>
      </c>
      <c r="C116" s="196">
        <v>759</v>
      </c>
      <c r="D116" s="196">
        <v>573</v>
      </c>
      <c r="E116" s="138">
        <f t="shared" si="26"/>
        <v>-0.245</v>
      </c>
      <c r="F116" s="196">
        <f t="shared" si="27"/>
        <v>573</v>
      </c>
      <c r="G116" s="138">
        <f t="shared" si="28"/>
        <v>-0.245</v>
      </c>
      <c r="H116" s="99" t="str">
        <f t="shared" si="18"/>
        <v>是</v>
      </c>
      <c r="I116" s="115">
        <f t="shared" si="23"/>
        <v>0</v>
      </c>
    </row>
    <row r="117" s="115" customFormat="1" ht="17" customHeight="1" spans="1:9">
      <c r="A117" s="166" t="s">
        <v>144</v>
      </c>
      <c r="B117" s="208" t="s">
        <v>145</v>
      </c>
      <c r="C117" s="196">
        <v>2289</v>
      </c>
      <c r="D117" s="196">
        <v>2049</v>
      </c>
      <c r="E117" s="138">
        <f t="shared" si="26"/>
        <v>-0.105</v>
      </c>
      <c r="F117" s="196">
        <f t="shared" si="27"/>
        <v>2049</v>
      </c>
      <c r="G117" s="138">
        <f t="shared" si="28"/>
        <v>-0.105</v>
      </c>
      <c r="H117" s="99" t="str">
        <f t="shared" si="18"/>
        <v>是</v>
      </c>
      <c r="I117" s="115">
        <f t="shared" si="23"/>
        <v>0</v>
      </c>
    </row>
    <row r="118" s="115" customFormat="1" ht="17" customHeight="1" spans="1:9">
      <c r="A118" s="166" t="s">
        <v>146</v>
      </c>
      <c r="B118" s="208" t="s">
        <v>147</v>
      </c>
      <c r="C118" s="196">
        <v>44786</v>
      </c>
      <c r="D118" s="196">
        <v>46885</v>
      </c>
      <c r="E118" s="138">
        <f t="shared" si="26"/>
        <v>0.047</v>
      </c>
      <c r="F118" s="196">
        <f t="shared" si="27"/>
        <v>46885</v>
      </c>
      <c r="G118" s="138">
        <f t="shared" si="28"/>
        <v>0.047</v>
      </c>
      <c r="H118" s="99" t="str">
        <f t="shared" ref="H118:H149" si="29">IF(B118&lt;&gt;"",IF(SUM(C118:D118)&lt;&gt;0,"是","否"),"是")</f>
        <v>是</v>
      </c>
      <c r="I118" s="115">
        <f t="shared" si="23"/>
        <v>0</v>
      </c>
    </row>
    <row r="119" s="115" customFormat="1" ht="17" customHeight="1" spans="1:9">
      <c r="A119" s="166" t="s">
        <v>148</v>
      </c>
      <c r="B119" s="208" t="s">
        <v>149</v>
      </c>
      <c r="C119" s="196">
        <v>29883</v>
      </c>
      <c r="D119" s="196">
        <v>22662</v>
      </c>
      <c r="E119" s="138">
        <f t="shared" si="26"/>
        <v>-0.242</v>
      </c>
      <c r="F119" s="196">
        <f t="shared" si="27"/>
        <v>22662</v>
      </c>
      <c r="G119" s="138">
        <f t="shared" si="28"/>
        <v>-0.242</v>
      </c>
      <c r="H119" s="99" t="str">
        <f t="shared" si="29"/>
        <v>是</v>
      </c>
      <c r="I119" s="115">
        <f t="shared" si="23"/>
        <v>0</v>
      </c>
    </row>
    <row r="120" s="115" customFormat="1" ht="17" customHeight="1" spans="1:9">
      <c r="A120" s="166" t="s">
        <v>150</v>
      </c>
      <c r="B120" s="208" t="s">
        <v>151</v>
      </c>
      <c r="C120" s="196">
        <v>9570</v>
      </c>
      <c r="D120" s="196">
        <v>2723</v>
      </c>
      <c r="E120" s="138">
        <f t="shared" si="26"/>
        <v>-0.715</v>
      </c>
      <c r="F120" s="196">
        <f t="shared" si="27"/>
        <v>2723</v>
      </c>
      <c r="G120" s="138">
        <f t="shared" si="28"/>
        <v>-0.715</v>
      </c>
      <c r="H120" s="99" t="str">
        <f t="shared" si="29"/>
        <v>是</v>
      </c>
      <c r="I120" s="115">
        <f t="shared" si="23"/>
        <v>0</v>
      </c>
    </row>
    <row r="121" s="115" customFormat="1" ht="17" customHeight="1" spans="1:9">
      <c r="A121" s="166" t="s">
        <v>152</v>
      </c>
      <c r="B121" s="208" t="s">
        <v>153</v>
      </c>
      <c r="C121" s="196">
        <v>1400</v>
      </c>
      <c r="D121" s="196">
        <v>5501</v>
      </c>
      <c r="E121" s="138">
        <f t="shared" si="26"/>
        <v>2.929</v>
      </c>
      <c r="F121" s="196">
        <f t="shared" si="27"/>
        <v>5501</v>
      </c>
      <c r="G121" s="138">
        <f t="shared" si="28"/>
        <v>2.929</v>
      </c>
      <c r="H121" s="99" t="str">
        <f t="shared" si="29"/>
        <v>是</v>
      </c>
      <c r="I121" s="115">
        <f t="shared" si="23"/>
        <v>0</v>
      </c>
    </row>
    <row r="122" s="115" customFormat="1" ht="17" customHeight="1" spans="1:9">
      <c r="A122" s="166" t="s">
        <v>154</v>
      </c>
      <c r="B122" s="208" t="s">
        <v>155</v>
      </c>
      <c r="C122" s="196">
        <v>69968</v>
      </c>
      <c r="D122" s="196">
        <v>60944</v>
      </c>
      <c r="E122" s="138">
        <f t="shared" si="26"/>
        <v>-0.129</v>
      </c>
      <c r="F122" s="196">
        <f t="shared" si="27"/>
        <v>60944</v>
      </c>
      <c r="G122" s="138">
        <f t="shared" si="28"/>
        <v>-0.129</v>
      </c>
      <c r="H122" s="99" t="str">
        <f t="shared" si="29"/>
        <v>是</v>
      </c>
      <c r="I122" s="115">
        <f t="shared" si="23"/>
        <v>0</v>
      </c>
    </row>
    <row r="123" s="115" customFormat="1" ht="17" customHeight="1" spans="1:9">
      <c r="A123" s="166" t="s">
        <v>156</v>
      </c>
      <c r="B123" s="208" t="s">
        <v>157</v>
      </c>
      <c r="C123" s="196">
        <v>9388</v>
      </c>
      <c r="D123" s="196">
        <v>6209</v>
      </c>
      <c r="E123" s="138">
        <f t="shared" si="26"/>
        <v>-0.339</v>
      </c>
      <c r="F123" s="196">
        <f t="shared" si="27"/>
        <v>6209</v>
      </c>
      <c r="G123" s="138">
        <f t="shared" si="28"/>
        <v>-0.339</v>
      </c>
      <c r="H123" s="99" t="str">
        <f t="shared" si="29"/>
        <v>是</v>
      </c>
      <c r="I123" s="115">
        <f t="shared" si="23"/>
        <v>0</v>
      </c>
    </row>
    <row r="124" s="115" customFormat="1" ht="17" customHeight="1" spans="1:9">
      <c r="A124" s="166" t="s">
        <v>158</v>
      </c>
      <c r="B124" s="208" t="s">
        <v>159</v>
      </c>
      <c r="C124" s="196">
        <v>186</v>
      </c>
      <c r="D124" s="196">
        <v>364</v>
      </c>
      <c r="E124" s="138">
        <f t="shared" si="26"/>
        <v>0.957</v>
      </c>
      <c r="F124" s="196">
        <f t="shared" si="27"/>
        <v>364</v>
      </c>
      <c r="G124" s="138">
        <f t="shared" si="28"/>
        <v>0.957</v>
      </c>
      <c r="H124" s="99" t="str">
        <f t="shared" si="29"/>
        <v>是</v>
      </c>
      <c r="I124" s="115">
        <f t="shared" si="23"/>
        <v>0</v>
      </c>
    </row>
    <row r="125" s="115" customFormat="1" ht="17" customHeight="1" spans="1:9">
      <c r="A125" s="166" t="s">
        <v>160</v>
      </c>
      <c r="B125" s="208" t="s">
        <v>161</v>
      </c>
      <c r="C125" s="196">
        <v>1060</v>
      </c>
      <c r="D125" s="196">
        <v>308</v>
      </c>
      <c r="E125" s="138">
        <f t="shared" si="26"/>
        <v>-0.709</v>
      </c>
      <c r="F125" s="196">
        <f t="shared" si="27"/>
        <v>308</v>
      </c>
      <c r="G125" s="138">
        <f t="shared" si="28"/>
        <v>-0.709</v>
      </c>
      <c r="H125" s="99" t="str">
        <f t="shared" si="29"/>
        <v>是</v>
      </c>
      <c r="I125" s="115">
        <f t="shared" si="23"/>
        <v>0</v>
      </c>
    </row>
    <row r="126" s="115" customFormat="1" ht="17" customHeight="1" spans="1:9">
      <c r="A126" s="166" t="s">
        <v>162</v>
      </c>
      <c r="B126" s="208" t="s">
        <v>163</v>
      </c>
      <c r="C126" s="196"/>
      <c r="D126" s="196"/>
      <c r="E126" s="138" t="str">
        <f t="shared" si="26"/>
        <v/>
      </c>
      <c r="F126" s="196">
        <f t="shared" si="27"/>
        <v>0</v>
      </c>
      <c r="G126" s="138" t="str">
        <f t="shared" si="28"/>
        <v/>
      </c>
      <c r="H126" s="99" t="str">
        <f t="shared" si="29"/>
        <v>否</v>
      </c>
      <c r="I126" s="115">
        <f t="shared" si="23"/>
        <v>0</v>
      </c>
    </row>
    <row r="127" s="176" customFormat="1" ht="18.6" hidden="1" customHeight="1" spans="1:9">
      <c r="A127" s="166" t="s">
        <v>164</v>
      </c>
      <c r="B127" s="209" t="s">
        <v>165</v>
      </c>
      <c r="C127" s="196">
        <v>0</v>
      </c>
      <c r="D127" s="196">
        <v>0</v>
      </c>
      <c r="E127" s="138" t="str">
        <f t="shared" si="26"/>
        <v/>
      </c>
      <c r="F127" s="196"/>
      <c r="G127" s="138" t="str">
        <f t="shared" si="28"/>
        <v/>
      </c>
      <c r="H127" s="28" t="str">
        <f t="shared" si="29"/>
        <v>否</v>
      </c>
      <c r="I127" s="176">
        <f t="shared" si="23"/>
        <v>0</v>
      </c>
    </row>
    <row r="128" s="115" customFormat="1" ht="17" customHeight="1" spans="1:9">
      <c r="A128" s="166" t="s">
        <v>166</v>
      </c>
      <c r="B128" s="208" t="s">
        <v>167</v>
      </c>
      <c r="C128" s="196">
        <v>1067</v>
      </c>
      <c r="D128" s="196">
        <v>1138</v>
      </c>
      <c r="E128" s="138">
        <f t="shared" si="26"/>
        <v>0.067</v>
      </c>
      <c r="F128" s="196">
        <f>D128</f>
        <v>1138</v>
      </c>
      <c r="G128" s="138">
        <f t="shared" ref="G128:G153" si="30">IF(OR(VALUE(F128)=0,ISERROR(F128/C128-1)),"",ROUND(F128/C128-1,3))</f>
        <v>0.067</v>
      </c>
      <c r="H128" s="99" t="str">
        <f t="shared" si="29"/>
        <v>是</v>
      </c>
      <c r="I128" s="115">
        <f t="shared" si="23"/>
        <v>0</v>
      </c>
    </row>
    <row r="129" s="115" customFormat="1" ht="17" customHeight="1" spans="1:9">
      <c r="A129" s="166" t="s">
        <v>168</v>
      </c>
      <c r="B129" s="208" t="s">
        <v>169</v>
      </c>
      <c r="C129" s="196">
        <v>7016</v>
      </c>
      <c r="D129" s="196">
        <v>7403</v>
      </c>
      <c r="E129" s="138">
        <f t="shared" si="26"/>
        <v>0.055</v>
      </c>
      <c r="F129" s="196">
        <f>D129</f>
        <v>7403</v>
      </c>
      <c r="G129" s="138">
        <f t="shared" si="30"/>
        <v>0.055</v>
      </c>
      <c r="H129" s="99" t="str">
        <f t="shared" si="29"/>
        <v>是</v>
      </c>
      <c r="I129" s="115">
        <f t="shared" si="23"/>
        <v>0</v>
      </c>
    </row>
    <row r="130" s="115" customFormat="1" ht="17" customHeight="1" spans="1:9">
      <c r="A130" s="166" t="s">
        <v>170</v>
      </c>
      <c r="B130" s="208" t="s">
        <v>171</v>
      </c>
      <c r="C130" s="196">
        <v>368</v>
      </c>
      <c r="D130" s="196">
        <v>127</v>
      </c>
      <c r="E130" s="138">
        <f t="shared" si="26"/>
        <v>-0.655</v>
      </c>
      <c r="F130" s="196">
        <f>D130</f>
        <v>127</v>
      </c>
      <c r="G130" s="138">
        <f t="shared" si="30"/>
        <v>-0.655</v>
      </c>
      <c r="H130" s="99" t="str">
        <f t="shared" si="29"/>
        <v>是</v>
      </c>
      <c r="I130" s="115">
        <f t="shared" si="23"/>
        <v>0</v>
      </c>
    </row>
    <row r="131" s="115" customFormat="1" ht="17" customHeight="1" spans="1:9">
      <c r="A131" s="166" t="s">
        <v>172</v>
      </c>
      <c r="B131" s="208" t="s">
        <v>173</v>
      </c>
      <c r="C131" s="196">
        <v>1110</v>
      </c>
      <c r="D131" s="196">
        <v>2810</v>
      </c>
      <c r="E131" s="138">
        <f t="shared" si="26"/>
        <v>1.532</v>
      </c>
      <c r="F131" s="196">
        <f>D131</f>
        <v>2810</v>
      </c>
      <c r="G131" s="138">
        <f t="shared" si="30"/>
        <v>1.532</v>
      </c>
      <c r="H131" s="99" t="str">
        <f t="shared" si="29"/>
        <v>是</v>
      </c>
      <c r="I131" s="115">
        <f t="shared" si="23"/>
        <v>0</v>
      </c>
    </row>
    <row r="132" s="176" customFormat="1" ht="18.6" hidden="1" customHeight="1" spans="1:9">
      <c r="A132" s="166" t="s">
        <v>174</v>
      </c>
      <c r="B132" s="209" t="s">
        <v>175</v>
      </c>
      <c r="C132" s="196">
        <v>0</v>
      </c>
      <c r="D132" s="196">
        <v>0</v>
      </c>
      <c r="E132" s="138" t="str">
        <f t="shared" si="26"/>
        <v/>
      </c>
      <c r="F132" s="196"/>
      <c r="G132" s="138" t="str">
        <f t="shared" si="30"/>
        <v/>
      </c>
      <c r="H132" s="28" t="str">
        <f t="shared" si="29"/>
        <v>否</v>
      </c>
      <c r="I132" s="176">
        <f t="shared" si="23"/>
        <v>0</v>
      </c>
    </row>
    <row r="133" s="115" customFormat="1" ht="17" customHeight="1" spans="1:9">
      <c r="A133" s="166" t="s">
        <v>176</v>
      </c>
      <c r="B133" s="208" t="s">
        <v>177</v>
      </c>
      <c r="C133" s="196">
        <v>2620</v>
      </c>
      <c r="D133" s="196">
        <v>4694</v>
      </c>
      <c r="E133" s="138">
        <f t="shared" si="26"/>
        <v>0.792</v>
      </c>
      <c r="F133" s="196">
        <f>D133</f>
        <v>4694</v>
      </c>
      <c r="G133" s="138">
        <f t="shared" si="30"/>
        <v>0.792</v>
      </c>
      <c r="H133" s="99" t="str">
        <f t="shared" si="29"/>
        <v>是</v>
      </c>
      <c r="I133" s="115">
        <f t="shared" si="23"/>
        <v>0</v>
      </c>
    </row>
    <row r="134" s="115" customFormat="1" ht="17" customHeight="1" spans="1:9">
      <c r="A134" s="166" t="s">
        <v>178</v>
      </c>
      <c r="B134" s="208" t="s">
        <v>179</v>
      </c>
      <c r="C134" s="196">
        <v>13</v>
      </c>
      <c r="D134" s="196">
        <v>104</v>
      </c>
      <c r="E134" s="138">
        <f t="shared" si="26"/>
        <v>7</v>
      </c>
      <c r="F134" s="196">
        <f>D134</f>
        <v>104</v>
      </c>
      <c r="G134" s="138">
        <f t="shared" si="30"/>
        <v>7</v>
      </c>
      <c r="H134" s="99" t="str">
        <f t="shared" si="29"/>
        <v>是</v>
      </c>
      <c r="I134" s="115">
        <f t="shared" si="23"/>
        <v>0</v>
      </c>
    </row>
    <row r="135" s="176" customFormat="1" ht="18.6" hidden="1" customHeight="1" spans="1:9">
      <c r="A135" s="166" t="s">
        <v>180</v>
      </c>
      <c r="B135" s="209" t="s">
        <v>181</v>
      </c>
      <c r="C135" s="196">
        <v>0</v>
      </c>
      <c r="D135" s="196">
        <v>0</v>
      </c>
      <c r="E135" s="138" t="str">
        <f t="shared" si="26"/>
        <v/>
      </c>
      <c r="F135" s="196"/>
      <c r="G135" s="138" t="str">
        <f t="shared" si="30"/>
        <v/>
      </c>
      <c r="H135" s="28" t="str">
        <f t="shared" si="29"/>
        <v>否</v>
      </c>
      <c r="I135" s="176">
        <f t="shared" si="23"/>
        <v>0</v>
      </c>
    </row>
    <row r="136" s="115" customFormat="1" ht="18.6" customHeight="1" spans="1:9">
      <c r="A136" s="166"/>
      <c r="B136" s="155" t="s">
        <v>182</v>
      </c>
      <c r="C136" s="168">
        <f>SUM(C111:C135)</f>
        <v>254735</v>
      </c>
      <c r="D136" s="168">
        <f>SUM(D111:D135)</f>
        <v>240139</v>
      </c>
      <c r="E136" s="143">
        <f t="shared" si="26"/>
        <v>-0.057</v>
      </c>
      <c r="F136" s="168">
        <f>SUM(F111:F135)</f>
        <v>240139</v>
      </c>
      <c r="G136" s="143">
        <f t="shared" si="30"/>
        <v>-0.057</v>
      </c>
      <c r="H136" s="99" t="str">
        <f t="shared" si="29"/>
        <v>是</v>
      </c>
      <c r="I136" s="115">
        <f t="shared" si="23"/>
        <v>0</v>
      </c>
    </row>
    <row r="137" s="115" customFormat="1" ht="18.6" customHeight="1" spans="1:9">
      <c r="A137" s="166"/>
      <c r="B137" s="193" t="s">
        <v>183</v>
      </c>
      <c r="C137" s="168">
        <f t="shared" ref="C137:F137" si="31">SUM(C138:C140)</f>
        <v>13566</v>
      </c>
      <c r="D137" s="168">
        <f t="shared" si="31"/>
        <v>105451</v>
      </c>
      <c r="E137" s="143">
        <f t="shared" si="26"/>
        <v>6.773</v>
      </c>
      <c r="F137" s="168">
        <f t="shared" si="31"/>
        <v>105451</v>
      </c>
      <c r="G137" s="143">
        <f t="shared" si="30"/>
        <v>6.773</v>
      </c>
      <c r="H137" s="99" t="str">
        <f t="shared" si="29"/>
        <v>是</v>
      </c>
      <c r="I137" s="115">
        <f t="shared" si="23"/>
        <v>0</v>
      </c>
    </row>
    <row r="138" s="173" customFormat="1" ht="18.6" customHeight="1" spans="1:9">
      <c r="A138" s="194"/>
      <c r="B138" s="206" t="s">
        <v>184</v>
      </c>
      <c r="C138" s="196">
        <v>12691</v>
      </c>
      <c r="D138" s="196">
        <v>19192</v>
      </c>
      <c r="E138" s="138">
        <f t="shared" si="26"/>
        <v>0.512</v>
      </c>
      <c r="F138" s="196">
        <v>19192</v>
      </c>
      <c r="G138" s="138">
        <f t="shared" si="30"/>
        <v>0.512</v>
      </c>
      <c r="H138" s="99" t="str">
        <f t="shared" si="29"/>
        <v>是</v>
      </c>
      <c r="I138" s="115">
        <f t="shared" si="23"/>
        <v>0</v>
      </c>
    </row>
    <row r="139" s="173" customFormat="1" ht="18.6" customHeight="1" spans="1:9">
      <c r="A139" s="194"/>
      <c r="B139" s="206" t="s">
        <v>185</v>
      </c>
      <c r="C139" s="196">
        <v>875</v>
      </c>
      <c r="D139" s="196">
        <v>1023</v>
      </c>
      <c r="E139" s="138">
        <f t="shared" si="26"/>
        <v>0.169</v>
      </c>
      <c r="F139" s="196">
        <v>1023</v>
      </c>
      <c r="G139" s="138">
        <f t="shared" si="30"/>
        <v>0.169</v>
      </c>
      <c r="H139" s="99" t="str">
        <f t="shared" si="29"/>
        <v>是</v>
      </c>
      <c r="I139" s="115">
        <f t="shared" si="23"/>
        <v>0</v>
      </c>
    </row>
    <row r="140" s="173" customFormat="1" ht="18.6" customHeight="1" spans="1:9">
      <c r="A140" s="194"/>
      <c r="B140" s="206" t="s">
        <v>186</v>
      </c>
      <c r="C140" s="196"/>
      <c r="D140" s="196">
        <v>85236</v>
      </c>
      <c r="E140" s="138" t="str">
        <f t="shared" si="26"/>
        <v/>
      </c>
      <c r="F140" s="196">
        <v>85236</v>
      </c>
      <c r="G140" s="138" t="str">
        <f t="shared" si="30"/>
        <v/>
      </c>
      <c r="H140" s="99" t="str">
        <f t="shared" si="29"/>
        <v>是</v>
      </c>
      <c r="I140" s="115">
        <f t="shared" si="23"/>
        <v>0</v>
      </c>
    </row>
    <row r="141" s="115" customFormat="1" ht="18.6" customHeight="1" spans="1:9">
      <c r="A141" s="166"/>
      <c r="B141" s="193" t="s">
        <v>187</v>
      </c>
      <c r="C141" s="168">
        <f t="shared" ref="C141:F141" si="32">SUM(C142:C143)</f>
        <v>13323</v>
      </c>
      <c r="D141" s="168">
        <f t="shared" si="32"/>
        <v>13474</v>
      </c>
      <c r="E141" s="143">
        <f t="shared" si="26"/>
        <v>0.011</v>
      </c>
      <c r="F141" s="168">
        <v>13536</v>
      </c>
      <c r="G141" s="143">
        <f t="shared" si="30"/>
        <v>0.016</v>
      </c>
      <c r="H141" s="99" t="str">
        <f t="shared" si="29"/>
        <v>是</v>
      </c>
      <c r="I141" s="115">
        <f t="shared" si="23"/>
        <v>62</v>
      </c>
    </row>
    <row r="142" s="175" customFormat="1" ht="18.6" hidden="1" customHeight="1" spans="1:9">
      <c r="A142" s="194"/>
      <c r="B142" s="210" t="s">
        <v>188</v>
      </c>
      <c r="C142" s="196"/>
      <c r="D142" s="196"/>
      <c r="E142" s="138" t="str">
        <f t="shared" si="26"/>
        <v/>
      </c>
      <c r="F142" s="196"/>
      <c r="G142" s="138" t="str">
        <f t="shared" si="30"/>
        <v/>
      </c>
      <c r="H142" s="28" t="str">
        <f t="shared" si="29"/>
        <v>否</v>
      </c>
      <c r="I142" s="176">
        <f t="shared" si="23"/>
        <v>0</v>
      </c>
    </row>
    <row r="143" s="173" customFormat="1" ht="18.6" customHeight="1" spans="1:9">
      <c r="A143" s="194"/>
      <c r="B143" s="206" t="s">
        <v>189</v>
      </c>
      <c r="C143" s="196">
        <v>13323</v>
      </c>
      <c r="D143" s="196">
        <v>13474</v>
      </c>
      <c r="E143" s="138">
        <f t="shared" si="26"/>
        <v>0.011</v>
      </c>
      <c r="F143" s="196">
        <v>13536</v>
      </c>
      <c r="G143" s="138">
        <f t="shared" si="30"/>
        <v>0.016</v>
      </c>
      <c r="H143" s="99" t="str">
        <f t="shared" si="29"/>
        <v>是</v>
      </c>
      <c r="I143" s="115">
        <f t="shared" si="23"/>
        <v>62</v>
      </c>
    </row>
    <row r="144" s="115" customFormat="1" ht="18.6" customHeight="1" spans="1:9">
      <c r="A144" s="166"/>
      <c r="B144" s="193" t="s">
        <v>190</v>
      </c>
      <c r="C144" s="168"/>
      <c r="D144" s="168">
        <v>2387</v>
      </c>
      <c r="E144" s="143" t="str">
        <f t="shared" si="26"/>
        <v/>
      </c>
      <c r="F144" s="168">
        <v>2387</v>
      </c>
      <c r="G144" s="143"/>
      <c r="H144" s="99" t="str">
        <f t="shared" si="29"/>
        <v>是</v>
      </c>
      <c r="I144" s="115">
        <f t="shared" si="23"/>
        <v>0</v>
      </c>
    </row>
    <row r="145" s="115" customFormat="1" ht="18.6" customHeight="1" spans="1:9">
      <c r="A145" s="166"/>
      <c r="B145" s="193" t="s">
        <v>191</v>
      </c>
      <c r="C145" s="168"/>
      <c r="D145" s="168"/>
      <c r="E145" s="211">
        <f>IFERROR((D145-C145)/ABS(C145),0)</f>
        <v>0</v>
      </c>
      <c r="F145" s="168"/>
      <c r="G145" s="143" t="str">
        <f>IF(OR(VALUE(F145)=0,ISERROR(F145/C145-1)),"",ROUND(F145/C145-1,3))</f>
        <v/>
      </c>
      <c r="H145" s="99" t="str">
        <f t="shared" si="29"/>
        <v>否</v>
      </c>
      <c r="I145" s="115">
        <f t="shared" si="23"/>
        <v>0</v>
      </c>
    </row>
    <row r="146" s="115" customFormat="1" ht="18.6" customHeight="1" spans="1:9">
      <c r="A146" s="166"/>
      <c r="B146" s="193" t="s">
        <v>192</v>
      </c>
      <c r="C146" s="168"/>
      <c r="D146" s="168">
        <v>502</v>
      </c>
      <c r="E146" s="143" t="str">
        <f>IF(OR(VALUE(D146)=0,ISERROR(D146/C146-1)),"",ROUND(D146/C146-1,3))</f>
        <v/>
      </c>
      <c r="F146" s="168">
        <v>502</v>
      </c>
      <c r="G146" s="143" t="str">
        <f>IF(OR(VALUE(F146)=0,ISERROR(F146/C146-1)),"",ROUND(F146/C146-1,3))</f>
        <v/>
      </c>
      <c r="H146" s="99" t="str">
        <f t="shared" si="29"/>
        <v>是</v>
      </c>
      <c r="I146" s="115">
        <f t="shared" si="23"/>
        <v>0</v>
      </c>
    </row>
    <row r="147" s="176" customFormat="1" ht="18.6" hidden="1" customHeight="1" spans="1:9">
      <c r="A147" s="166"/>
      <c r="B147" s="205" t="s">
        <v>193</v>
      </c>
      <c r="C147" s="168"/>
      <c r="D147" s="168"/>
      <c r="E147" s="143" t="str">
        <f>IF(OR(VALUE(D147)=0,ISERROR(D147/C147-1)),"",ROUND(D147/C147-1,3))</f>
        <v/>
      </c>
      <c r="F147" s="168"/>
      <c r="G147" s="143" t="str">
        <f>IF(OR(VALUE(F147)=0,ISERROR(F147/C147-1)),"",ROUND(F147/C147-1,3))</f>
        <v/>
      </c>
      <c r="H147" s="28" t="str">
        <f t="shared" si="29"/>
        <v>否</v>
      </c>
      <c r="I147" s="176">
        <f t="shared" si="23"/>
        <v>0</v>
      </c>
    </row>
    <row r="148" s="115" customFormat="1" ht="18.6" customHeight="1" spans="1:9">
      <c r="A148" s="166"/>
      <c r="B148" s="193" t="s">
        <v>194</v>
      </c>
      <c r="C148" s="168">
        <v>1541</v>
      </c>
      <c r="D148" s="168">
        <v>26575</v>
      </c>
      <c r="E148" s="143">
        <f>IF(OR(VALUE(D148)=0,ISERROR(D148/C148-1)),"",ROUND(D148/C148-1,3))</f>
        <v>16.245</v>
      </c>
      <c r="F148" s="168">
        <v>26483</v>
      </c>
      <c r="G148" s="143">
        <f>IF(OR(VALUE(F148)=0,ISERROR(F148/C148-1)),"",ROUND(F148/C148-1,3))</f>
        <v>16.186</v>
      </c>
      <c r="H148" s="99" t="str">
        <f t="shared" si="29"/>
        <v>是</v>
      </c>
      <c r="I148" s="115">
        <f t="shared" si="23"/>
        <v>-92</v>
      </c>
    </row>
    <row r="149" s="177" customFormat="1" ht="18.6" customHeight="1" spans="1:9">
      <c r="A149" s="166"/>
      <c r="B149" s="207" t="s">
        <v>195</v>
      </c>
      <c r="C149" s="168">
        <f t="shared" ref="C149:F149" si="33">SUM(C136:C137,C141,C144:C148)</f>
        <v>283165</v>
      </c>
      <c r="D149" s="168">
        <f t="shared" si="33"/>
        <v>388528</v>
      </c>
      <c r="E149" s="143">
        <f>IF(OR(VALUE(D149)=0,ISERROR(D149/C149-1)),"",ROUND(D149/C149-1,3))</f>
        <v>0.372</v>
      </c>
      <c r="F149" s="168">
        <f>SUM(F136:F137,F141,F144:F148)</f>
        <v>388498</v>
      </c>
      <c r="G149" s="143">
        <f>IF(OR(VALUE(F149)=0,ISERROR(F149/C149-1)),"",ROUND(F149/C149-1,3))</f>
        <v>0.372</v>
      </c>
      <c r="H149" s="99" t="str">
        <f t="shared" si="29"/>
        <v>是</v>
      </c>
      <c r="I149" s="115">
        <f t="shared" si="23"/>
        <v>-30</v>
      </c>
    </row>
    <row r="150" s="178" customFormat="1" ht="18.95" hidden="1" customHeight="1" spans="1:9">
      <c r="A150" s="179"/>
      <c r="E150" s="212"/>
      <c r="I150" s="176">
        <f t="shared" si="23"/>
        <v>0</v>
      </c>
    </row>
    <row r="151" s="178" customFormat="1" ht="18.95" hidden="1" customHeight="1" spans="1:9">
      <c r="A151" s="179"/>
      <c r="D151" s="178">
        <f>D149-D148</f>
        <v>361953</v>
      </c>
      <c r="E151" s="212"/>
      <c r="F151" s="178">
        <f>F149-F148</f>
        <v>362015</v>
      </c>
      <c r="I151" s="176">
        <f t="shared" si="23"/>
        <v>62</v>
      </c>
    </row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</sheetData>
  <autoFilter ref="A5:I151">
    <filterColumn colId="7">
      <customFilters>
        <customFilter operator="equal" val="是"/>
      </customFilters>
    </filterColumn>
    <extLst/>
  </autoFilter>
  <mergeCells count="4">
    <mergeCell ref="B1:G1"/>
    <mergeCell ref="D4:G4"/>
    <mergeCell ref="B4:B5"/>
    <mergeCell ref="C4:C5"/>
  </mergeCells>
  <dataValidations count="1">
    <dataValidation type="decimal" operator="greaterThanOrEqual" allowBlank="1" showInputMessage="1" showErrorMessage="1" errorTitle="提示" error="对不起，此处只能输入数字。" sqref="F6 F7 C31:D31 C6:D7">
      <formula1>-99999999999999900000</formula1>
    </dataValidation>
  </dataValidations>
  <printOptions horizontalCentered="1"/>
  <pageMargins left="0.590277777777778" right="0.590277777777778" top="0.590277777777778" bottom="0.590277777777778" header="0.590277777777778" footer="0.393055555555556"/>
  <pageSetup paperSize="9" scale="86" firstPageNumber="15" fitToHeight="0" orientation="portrait" useFirstPageNumber="1" horizontalDpi="600"/>
  <headerFooter alignWithMargins="0"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">
    <pageSetUpPr fitToPage="1"/>
  </sheetPr>
  <dimension ref="A1:I64"/>
  <sheetViews>
    <sheetView showZeros="0" workbookViewId="0">
      <pane ySplit="4" topLeftCell="A5" activePane="bottomLeft" state="frozen"/>
      <selection/>
      <selection pane="bottomLeft" activeCell="E14" sqref="E14"/>
    </sheetView>
  </sheetViews>
  <sheetFormatPr defaultColWidth="9" defaultRowHeight="15.6"/>
  <cols>
    <col min="1" max="1" width="17.5" style="111" hidden="1" customWidth="1"/>
    <col min="2" max="2" width="36.375" style="111" customWidth="1"/>
    <col min="3" max="3" width="10.375" style="111" customWidth="1"/>
    <col min="4" max="4" width="12.625" style="111" customWidth="1"/>
    <col min="5" max="5" width="12.625" style="117" customWidth="1"/>
    <col min="6" max="7" width="12.625" style="118" customWidth="1"/>
    <col min="8" max="8" width="9" style="111" hidden="1" customWidth="1"/>
    <col min="9" max="11" width="9" style="119" hidden="1" customWidth="1"/>
    <col min="12" max="13" width="9" style="119" customWidth="1"/>
    <col min="14" max="16384" width="9" style="119"/>
  </cols>
  <sheetData>
    <row r="1" s="110" customFormat="1" ht="27" customHeight="1" spans="1:7">
      <c r="A1" s="120"/>
      <c r="B1" s="121" t="s">
        <v>196</v>
      </c>
      <c r="C1" s="121"/>
      <c r="D1" s="121"/>
      <c r="E1" s="121"/>
      <c r="F1" s="121"/>
      <c r="G1" s="121"/>
    </row>
    <row r="2" s="111" customFormat="1" ht="20.1" customHeight="1" spans="1:7">
      <c r="A2" s="122"/>
      <c r="B2" s="123" t="s">
        <v>197</v>
      </c>
      <c r="C2" s="124"/>
      <c r="E2" s="117"/>
      <c r="F2" s="118"/>
      <c r="G2" s="125" t="s">
        <v>198</v>
      </c>
    </row>
    <row r="3" s="112" customFormat="1" ht="15" customHeight="1" spans="1:7">
      <c r="A3" s="126" t="s">
        <v>199</v>
      </c>
      <c r="B3" s="127" t="s">
        <v>200</v>
      </c>
      <c r="C3" s="128" t="s">
        <v>201</v>
      </c>
      <c r="D3" s="129" t="s">
        <v>202</v>
      </c>
      <c r="E3" s="130"/>
      <c r="F3" s="130"/>
      <c r="G3" s="131"/>
    </row>
    <row r="4" s="112" customFormat="1" ht="21" customHeight="1" spans="1:8">
      <c r="A4" s="132"/>
      <c r="B4" s="127"/>
      <c r="C4" s="128"/>
      <c r="D4" s="128" t="s">
        <v>203</v>
      </c>
      <c r="E4" s="133" t="s">
        <v>25</v>
      </c>
      <c r="F4" s="128" t="s">
        <v>204</v>
      </c>
      <c r="G4" s="133" t="s">
        <v>25</v>
      </c>
      <c r="H4" s="112" t="s">
        <v>205</v>
      </c>
    </row>
    <row r="5" s="113" customFormat="1" ht="20.1" hidden="1" customHeight="1" spans="1:8">
      <c r="A5" s="134" t="s">
        <v>206</v>
      </c>
      <c r="B5" s="135" t="s">
        <v>207</v>
      </c>
      <c r="C5" s="136"/>
      <c r="D5" s="137"/>
      <c r="E5" s="138" t="str">
        <f t="shared" ref="E5:E14" si="0">IF(OR(VALUE(D5)=0,ISERROR(D5/C5-1)),"",ROUND(D5/C5-1,3))</f>
        <v/>
      </c>
      <c r="F5" s="139"/>
      <c r="G5" s="138" t="str">
        <f t="shared" ref="G5:G14" si="1">IF(OR(VALUE(F5)=0,ISERROR(F5/C5-1)),"",ROUND(F5/C5-1,3))</f>
        <v/>
      </c>
      <c r="H5" s="97" t="str">
        <f t="shared" ref="H5:H18" si="2">IF(B5&lt;&gt;"",IF(SUM(C5:D5)&lt;&gt;0,"是","否"),"是")</f>
        <v>否</v>
      </c>
    </row>
    <row r="6" s="111" customFormat="1" ht="30" hidden="1" customHeight="1" spans="1:9">
      <c r="A6" s="134" t="s">
        <v>208</v>
      </c>
      <c r="B6" s="135" t="s">
        <v>209</v>
      </c>
      <c r="C6" s="136"/>
      <c r="D6" s="137"/>
      <c r="E6" s="138" t="str">
        <f t="shared" si="0"/>
        <v/>
      </c>
      <c r="F6" s="139"/>
      <c r="G6" s="138" t="str">
        <f t="shared" si="1"/>
        <v/>
      </c>
      <c r="H6" s="97" t="str">
        <f t="shared" si="2"/>
        <v>否</v>
      </c>
      <c r="I6" s="113"/>
    </row>
    <row r="7" s="111" customFormat="1" ht="20.1" hidden="1" customHeight="1" spans="1:9">
      <c r="A7" s="134" t="s">
        <v>210</v>
      </c>
      <c r="B7" s="135" t="s">
        <v>211</v>
      </c>
      <c r="C7" s="136"/>
      <c r="D7" s="137"/>
      <c r="E7" s="138" t="str">
        <f t="shared" si="0"/>
        <v/>
      </c>
      <c r="F7" s="139"/>
      <c r="G7" s="138" t="str">
        <f t="shared" si="1"/>
        <v/>
      </c>
      <c r="H7" s="97" t="str">
        <f t="shared" si="2"/>
        <v>否</v>
      </c>
      <c r="I7" s="113"/>
    </row>
    <row r="8" s="111" customFormat="1" ht="20.1" hidden="1" customHeight="1" spans="1:9">
      <c r="A8" s="134" t="s">
        <v>212</v>
      </c>
      <c r="B8" s="135" t="s">
        <v>213</v>
      </c>
      <c r="C8" s="136"/>
      <c r="D8" s="137"/>
      <c r="E8" s="138" t="str">
        <f t="shared" si="0"/>
        <v/>
      </c>
      <c r="F8" s="139"/>
      <c r="G8" s="138" t="str">
        <f t="shared" si="1"/>
        <v/>
      </c>
      <c r="H8" s="97" t="str">
        <f t="shared" si="2"/>
        <v>否</v>
      </c>
      <c r="I8" s="113"/>
    </row>
    <row r="9" s="111" customFormat="1" ht="20.1" hidden="1" customHeight="1" spans="1:9">
      <c r="A9" s="134" t="s">
        <v>214</v>
      </c>
      <c r="B9" s="135" t="s">
        <v>215</v>
      </c>
      <c r="C9" s="136"/>
      <c r="D9" s="136"/>
      <c r="E9" s="138" t="str">
        <f t="shared" si="0"/>
        <v/>
      </c>
      <c r="F9" s="140"/>
      <c r="G9" s="138" t="str">
        <f t="shared" si="1"/>
        <v/>
      </c>
      <c r="H9" s="97" t="str">
        <f t="shared" si="2"/>
        <v>否</v>
      </c>
      <c r="I9" s="113"/>
    </row>
    <row r="10" s="114" customFormat="1" ht="17.8" customHeight="1" spans="1:9">
      <c r="A10" s="134" t="s">
        <v>216</v>
      </c>
      <c r="B10" s="141" t="s">
        <v>217</v>
      </c>
      <c r="C10" s="142"/>
      <c r="D10" s="142"/>
      <c r="E10" s="143" t="str">
        <f t="shared" si="0"/>
        <v/>
      </c>
      <c r="F10" s="144"/>
      <c r="G10" s="143" t="str">
        <f t="shared" si="1"/>
        <v/>
      </c>
      <c r="H10" s="99" t="str">
        <f t="shared" si="2"/>
        <v>否</v>
      </c>
      <c r="I10" s="116">
        <f>F10-D10</f>
        <v>0</v>
      </c>
    </row>
    <row r="11" s="114" customFormat="1" ht="17.8" customHeight="1" spans="1:9">
      <c r="A11" s="134" t="s">
        <v>218</v>
      </c>
      <c r="B11" s="141" t="s">
        <v>219</v>
      </c>
      <c r="C11" s="142">
        <f t="shared" ref="C11:F11" si="3">SUM(C12:C16)</f>
        <v>8444</v>
      </c>
      <c r="D11" s="142">
        <f t="shared" si="3"/>
        <v>3413</v>
      </c>
      <c r="E11" s="143">
        <f t="shared" si="0"/>
        <v>-0.596</v>
      </c>
      <c r="F11" s="144">
        <f t="shared" si="3"/>
        <v>3413</v>
      </c>
      <c r="G11" s="143">
        <f t="shared" si="1"/>
        <v>-0.596</v>
      </c>
      <c r="H11" s="99" t="str">
        <f t="shared" si="2"/>
        <v>是</v>
      </c>
      <c r="I11" s="116">
        <f t="shared" ref="I11:I16" si="4">F11-D11</f>
        <v>0</v>
      </c>
    </row>
    <row r="12" s="111" customFormat="1" ht="17.8" customHeight="1" spans="1:9">
      <c r="A12" s="134" t="s">
        <v>220</v>
      </c>
      <c r="B12" s="145" t="s">
        <v>221</v>
      </c>
      <c r="C12" s="136">
        <v>8088</v>
      </c>
      <c r="D12" s="137">
        <v>3530</v>
      </c>
      <c r="E12" s="138">
        <f t="shared" si="0"/>
        <v>-0.564</v>
      </c>
      <c r="F12" s="137">
        <v>3530</v>
      </c>
      <c r="G12" s="138">
        <f t="shared" si="1"/>
        <v>-0.564</v>
      </c>
      <c r="H12" s="146" t="str">
        <f t="shared" si="2"/>
        <v>是</v>
      </c>
      <c r="I12" s="116">
        <f t="shared" si="4"/>
        <v>0</v>
      </c>
    </row>
    <row r="13" s="111" customFormat="1" ht="17.8" customHeight="1" spans="1:9">
      <c r="A13" s="134" t="s">
        <v>222</v>
      </c>
      <c r="B13" s="145" t="s">
        <v>223</v>
      </c>
      <c r="C13" s="136">
        <v>390</v>
      </c>
      <c r="D13" s="137">
        <v>154</v>
      </c>
      <c r="E13" s="138">
        <f t="shared" si="0"/>
        <v>-0.605</v>
      </c>
      <c r="F13" s="137">
        <v>154</v>
      </c>
      <c r="G13" s="138">
        <f t="shared" si="1"/>
        <v>-0.605</v>
      </c>
      <c r="H13" s="146" t="str">
        <f t="shared" si="2"/>
        <v>是</v>
      </c>
      <c r="I13" s="116">
        <f t="shared" si="4"/>
        <v>0</v>
      </c>
    </row>
    <row r="14" s="111" customFormat="1" ht="17.8" customHeight="1" spans="1:9">
      <c r="A14" s="134" t="s">
        <v>224</v>
      </c>
      <c r="B14" s="145" t="s">
        <v>225</v>
      </c>
      <c r="C14" s="136"/>
      <c r="D14" s="137"/>
      <c r="E14" s="138" t="str">
        <f t="shared" si="0"/>
        <v/>
      </c>
      <c r="F14" s="137"/>
      <c r="G14" s="138" t="str">
        <f t="shared" si="1"/>
        <v/>
      </c>
      <c r="H14" s="146" t="str">
        <f t="shared" si="2"/>
        <v>否</v>
      </c>
      <c r="I14" s="116">
        <f t="shared" si="4"/>
        <v>0</v>
      </c>
    </row>
    <row r="15" s="111" customFormat="1" ht="17.8" customHeight="1" spans="1:9">
      <c r="A15" s="145" t="s">
        <v>226</v>
      </c>
      <c r="B15" s="145" t="s">
        <v>227</v>
      </c>
      <c r="C15" s="147">
        <v>-34</v>
      </c>
      <c r="D15" s="147">
        <v>-271</v>
      </c>
      <c r="E15" s="148">
        <f>IFERROR((D15-C15)/ABS(C15),0)</f>
        <v>-6.97058823529412</v>
      </c>
      <c r="F15" s="147">
        <v>-271</v>
      </c>
      <c r="G15" s="148">
        <f>IFERROR((F15-C15)/ABS(C15),0)</f>
        <v>-6.97058823529412</v>
      </c>
      <c r="H15" s="146" t="str">
        <f t="shared" si="2"/>
        <v>是</v>
      </c>
      <c r="I15" s="116">
        <f t="shared" si="4"/>
        <v>0</v>
      </c>
    </row>
    <row r="16" s="111" customFormat="1" ht="17.8" customHeight="1" spans="1:9">
      <c r="A16" s="145" t="s">
        <v>228</v>
      </c>
      <c r="B16" s="145" t="s">
        <v>229</v>
      </c>
      <c r="C16" s="147"/>
      <c r="D16" s="147"/>
      <c r="E16" s="138" t="str">
        <f>IF(OR(VALUE(D16)=0,ISERROR(D16/C16-1)),"",ROUND(D16/C16-1,3))</f>
        <v/>
      </c>
      <c r="F16" s="149"/>
      <c r="G16" s="138" t="str">
        <f>IF(OR(VALUE(F16)=0,ISERROR(F16/C16-1)),"",ROUND(F16/C16-1,3))</f>
        <v/>
      </c>
      <c r="H16" s="146" t="str">
        <f t="shared" si="2"/>
        <v>否</v>
      </c>
      <c r="I16" s="116">
        <f t="shared" si="4"/>
        <v>0</v>
      </c>
    </row>
    <row r="17" s="111" customFormat="1" ht="20.1" hidden="1" customHeight="1" spans="1:9">
      <c r="A17" s="134" t="s">
        <v>230</v>
      </c>
      <c r="B17" s="135" t="s">
        <v>231</v>
      </c>
      <c r="C17" s="136"/>
      <c r="D17" s="136"/>
      <c r="E17" s="138" t="str">
        <f>IF(OR(VALUE(D17)=0,ISERROR(D17/C17-1)),"",ROUND(D17/C17-1,3))</f>
        <v/>
      </c>
      <c r="F17" s="140"/>
      <c r="G17" s="138" t="str">
        <f>IF(OR(VALUE(F17)=0,ISERROR(F17/C17-1)),"",ROUND(F17/C17-1,3))</f>
        <v/>
      </c>
      <c r="H17" s="97" t="str">
        <f t="shared" si="2"/>
        <v>否</v>
      </c>
      <c r="I17" s="113"/>
    </row>
    <row r="18" s="114" customFormat="1" ht="17.8" customHeight="1" spans="1:9">
      <c r="A18" s="134" t="s">
        <v>232</v>
      </c>
      <c r="B18" s="141" t="s">
        <v>233</v>
      </c>
      <c r="C18" s="142"/>
      <c r="D18" s="142"/>
      <c r="E18" s="142"/>
      <c r="F18" s="142"/>
      <c r="G18" s="142"/>
      <c r="H18" s="99" t="str">
        <f t="shared" si="2"/>
        <v>否</v>
      </c>
      <c r="I18" s="116">
        <f>F18-D18</f>
        <v>0</v>
      </c>
    </row>
    <row r="19" s="111" customFormat="1" ht="20.1" hidden="1" customHeight="1" spans="1:9">
      <c r="A19" s="134" t="s">
        <v>234</v>
      </c>
      <c r="B19" s="135" t="s">
        <v>235</v>
      </c>
      <c r="C19" s="136"/>
      <c r="D19" s="137"/>
      <c r="E19" s="138" t="str">
        <f t="shared" ref="E19:E28" si="5">IF(OR(VALUE(D19)=0,ISERROR(D19/C19-1)),"",ROUND(D19/C19-1,3))</f>
        <v/>
      </c>
      <c r="F19" s="150"/>
      <c r="G19" s="138" t="str">
        <f t="shared" ref="G19:G40" si="6">IF(OR(VALUE(F19)=0,ISERROR(F19/C19-1)),"",ROUND(F19/C19-1,3))</f>
        <v/>
      </c>
      <c r="H19" s="97" t="str">
        <f t="shared" ref="H19:H40" si="7">IF(B19&lt;&gt;"",IF(SUM(C19:D19)&lt;&gt;0,"是","否"),"是")</f>
        <v>否</v>
      </c>
      <c r="I19" s="113"/>
    </row>
    <row r="20" s="114" customFormat="1" ht="17.8" customHeight="1" spans="1:9">
      <c r="A20" s="134" t="s">
        <v>236</v>
      </c>
      <c r="B20" s="141" t="s">
        <v>237</v>
      </c>
      <c r="C20" s="142"/>
      <c r="D20" s="151"/>
      <c r="E20" s="143" t="str">
        <f t="shared" si="5"/>
        <v/>
      </c>
      <c r="F20" s="151"/>
      <c r="G20" s="143" t="str">
        <f t="shared" si="6"/>
        <v/>
      </c>
      <c r="H20" s="99" t="str">
        <f t="shared" si="7"/>
        <v>否</v>
      </c>
      <c r="I20" s="116">
        <f>F20-D20</f>
        <v>0</v>
      </c>
    </row>
    <row r="21" s="111" customFormat="1" ht="20.1" hidden="1" customHeight="1" spans="1:9">
      <c r="A21" s="134" t="s">
        <v>238</v>
      </c>
      <c r="B21" s="152" t="s">
        <v>239</v>
      </c>
      <c r="C21" s="136"/>
      <c r="D21" s="137"/>
      <c r="E21" s="138" t="str">
        <f t="shared" si="5"/>
        <v/>
      </c>
      <c r="F21" s="150"/>
      <c r="G21" s="138" t="str">
        <f t="shared" si="6"/>
        <v/>
      </c>
      <c r="H21" s="97" t="str">
        <f t="shared" si="7"/>
        <v>否</v>
      </c>
      <c r="I21" s="113"/>
    </row>
    <row r="22" s="111" customFormat="1" ht="19.2" hidden="1" spans="1:9">
      <c r="A22" s="134" t="s">
        <v>240</v>
      </c>
      <c r="B22" s="152" t="s">
        <v>241</v>
      </c>
      <c r="C22" s="136"/>
      <c r="D22" s="137"/>
      <c r="E22" s="138" t="str">
        <f t="shared" si="5"/>
        <v/>
      </c>
      <c r="F22" s="150"/>
      <c r="G22" s="138" t="str">
        <f t="shared" si="6"/>
        <v/>
      </c>
      <c r="H22" s="97" t="str">
        <f t="shared" si="7"/>
        <v>否</v>
      </c>
      <c r="I22" s="113"/>
    </row>
    <row r="23" s="114" customFormat="1" ht="17.8" customHeight="1" spans="1:9">
      <c r="A23" s="134" t="s">
        <v>242</v>
      </c>
      <c r="B23" s="153" t="s">
        <v>243</v>
      </c>
      <c r="C23" s="142">
        <v>895</v>
      </c>
      <c r="D23" s="151">
        <v>315</v>
      </c>
      <c r="E23" s="143">
        <f t="shared" si="5"/>
        <v>-0.648</v>
      </c>
      <c r="F23" s="151">
        <v>315</v>
      </c>
      <c r="G23" s="143">
        <f t="shared" si="6"/>
        <v>-0.648</v>
      </c>
      <c r="H23" s="99" t="str">
        <f t="shared" si="7"/>
        <v>是</v>
      </c>
      <c r="I23" s="116">
        <f>F23-D23</f>
        <v>0</v>
      </c>
    </row>
    <row r="24" s="111" customFormat="1" ht="30" hidden="1" customHeight="1" spans="1:9">
      <c r="A24" s="134" t="s">
        <v>244</v>
      </c>
      <c r="B24" s="152" t="s">
        <v>245</v>
      </c>
      <c r="C24" s="136"/>
      <c r="D24" s="137"/>
      <c r="E24" s="138" t="str">
        <f t="shared" si="5"/>
        <v/>
      </c>
      <c r="F24" s="150"/>
      <c r="G24" s="138" t="str">
        <f t="shared" si="6"/>
        <v/>
      </c>
      <c r="H24" s="97" t="str">
        <f t="shared" si="7"/>
        <v>否</v>
      </c>
      <c r="I24" s="113"/>
    </row>
    <row r="25" s="114" customFormat="1" ht="17.8" customHeight="1" spans="1:9">
      <c r="A25" s="134"/>
      <c r="B25" s="153" t="s">
        <v>246</v>
      </c>
      <c r="C25" s="142"/>
      <c r="D25" s="151"/>
      <c r="E25" s="143" t="str">
        <f t="shared" si="5"/>
        <v/>
      </c>
      <c r="F25" s="151"/>
      <c r="G25" s="143" t="str">
        <f t="shared" si="6"/>
        <v/>
      </c>
      <c r="H25" s="99" t="str">
        <f t="shared" si="7"/>
        <v>否</v>
      </c>
      <c r="I25" s="116">
        <f t="shared" ref="I25:I31" si="8">F25-D25</f>
        <v>0</v>
      </c>
    </row>
    <row r="26" s="114" customFormat="1" ht="17.8" customHeight="1" spans="1:9">
      <c r="A26" s="134"/>
      <c r="B26" s="153" t="s">
        <v>247</v>
      </c>
      <c r="C26" s="142">
        <v>161</v>
      </c>
      <c r="D26" s="151">
        <v>83</v>
      </c>
      <c r="E26" s="143">
        <f t="shared" si="5"/>
        <v>-0.484</v>
      </c>
      <c r="F26" s="151">
        <v>83</v>
      </c>
      <c r="G26" s="143">
        <f t="shared" si="6"/>
        <v>-0.484</v>
      </c>
      <c r="H26" s="99" t="str">
        <f t="shared" si="7"/>
        <v>是</v>
      </c>
      <c r="I26" s="116">
        <f t="shared" si="8"/>
        <v>0</v>
      </c>
    </row>
    <row r="27" s="114" customFormat="1" ht="17.8" customHeight="1" spans="1:9">
      <c r="A27" s="154"/>
      <c r="B27" s="155" t="s">
        <v>248</v>
      </c>
      <c r="C27" s="142">
        <f>SUM(C5:C11,C17:C18,C19:C26)</f>
        <v>9500</v>
      </c>
      <c r="D27" s="142">
        <f t="shared" ref="C27:F27" si="9">SUM(D5:D11,D17:D18,D19:D26)</f>
        <v>3811</v>
      </c>
      <c r="E27" s="143">
        <f t="shared" si="5"/>
        <v>-0.599</v>
      </c>
      <c r="F27" s="144">
        <f t="shared" si="9"/>
        <v>3811</v>
      </c>
      <c r="G27" s="143">
        <f t="shared" si="6"/>
        <v>-0.599</v>
      </c>
      <c r="H27" s="146" t="str">
        <f t="shared" si="7"/>
        <v>是</v>
      </c>
      <c r="I27" s="116">
        <f t="shared" si="8"/>
        <v>0</v>
      </c>
    </row>
    <row r="28" s="114" customFormat="1" ht="17.8" customHeight="1" spans="1:9">
      <c r="A28" s="154">
        <v>105</v>
      </c>
      <c r="B28" s="156" t="s">
        <v>249</v>
      </c>
      <c r="C28" s="142">
        <f t="shared" ref="C28:F28" si="10">SUM(C29:C30)</f>
        <v>6600</v>
      </c>
      <c r="D28" s="142">
        <f t="shared" si="10"/>
        <v>39593</v>
      </c>
      <c r="E28" s="143">
        <f t="shared" si="5"/>
        <v>4.999</v>
      </c>
      <c r="F28" s="144">
        <f t="shared" si="10"/>
        <v>39593</v>
      </c>
      <c r="G28" s="143">
        <f t="shared" si="6"/>
        <v>4.999</v>
      </c>
      <c r="H28" s="146" t="str">
        <f t="shared" si="7"/>
        <v>是</v>
      </c>
      <c r="I28" s="116">
        <f t="shared" si="8"/>
        <v>0</v>
      </c>
    </row>
    <row r="29" s="111" customFormat="1" ht="17.8" customHeight="1" spans="1:9">
      <c r="A29" s="134">
        <v>105001</v>
      </c>
      <c r="B29" s="157" t="s">
        <v>250</v>
      </c>
      <c r="C29" s="136">
        <v>6600</v>
      </c>
      <c r="D29" s="137">
        <v>39593</v>
      </c>
      <c r="E29" s="138">
        <f t="shared" ref="E29:E35" si="11">IF(OR(VALUE(D29)=0,ISERROR(D29/C29-1)),"",ROUND(D29/C29-1,3))</f>
        <v>4.999</v>
      </c>
      <c r="F29" s="137">
        <v>39593</v>
      </c>
      <c r="G29" s="138">
        <f t="shared" si="6"/>
        <v>4.999</v>
      </c>
      <c r="H29" s="146" t="str">
        <f t="shared" si="7"/>
        <v>是</v>
      </c>
      <c r="I29" s="116">
        <f t="shared" si="8"/>
        <v>0</v>
      </c>
    </row>
    <row r="30" s="111" customFormat="1" ht="17.8" customHeight="1" spans="1:9">
      <c r="A30" s="134">
        <v>105002</v>
      </c>
      <c r="B30" s="157" t="s">
        <v>251</v>
      </c>
      <c r="C30" s="136"/>
      <c r="D30" s="137"/>
      <c r="E30" s="138" t="str">
        <f t="shared" si="11"/>
        <v/>
      </c>
      <c r="F30" s="137"/>
      <c r="G30" s="138" t="str">
        <f t="shared" si="6"/>
        <v/>
      </c>
      <c r="H30" s="146" t="str">
        <f t="shared" si="7"/>
        <v>否</v>
      </c>
      <c r="I30" s="116">
        <f t="shared" si="8"/>
        <v>0</v>
      </c>
    </row>
    <row r="31" s="114" customFormat="1" ht="17.8" customHeight="1" spans="1:9">
      <c r="A31" s="154">
        <v>1100402</v>
      </c>
      <c r="B31" s="156" t="s">
        <v>252</v>
      </c>
      <c r="C31" s="142">
        <f>SUM(C32:C40)</f>
        <v>4188</v>
      </c>
      <c r="D31" s="142">
        <f>SUM(D32:D40)</f>
        <v>3084</v>
      </c>
      <c r="E31" s="143">
        <f t="shared" si="11"/>
        <v>-0.264</v>
      </c>
      <c r="F31" s="144">
        <f>SUM(F32:F40)</f>
        <v>3084</v>
      </c>
      <c r="G31" s="143">
        <f t="shared" si="6"/>
        <v>-0.264</v>
      </c>
      <c r="H31" s="146" t="str">
        <f t="shared" si="7"/>
        <v>是</v>
      </c>
      <c r="I31" s="116">
        <f t="shared" si="8"/>
        <v>0</v>
      </c>
    </row>
    <row r="32" s="111" customFormat="1" ht="20.1" hidden="1" customHeight="1" spans="1:9">
      <c r="A32" s="134"/>
      <c r="B32" s="158" t="s">
        <v>253</v>
      </c>
      <c r="C32" s="136">
        <v>0</v>
      </c>
      <c r="D32" s="137">
        <v>0</v>
      </c>
      <c r="E32" s="138"/>
      <c r="F32" s="150">
        <v>0</v>
      </c>
      <c r="G32" s="138" t="str">
        <f t="shared" si="6"/>
        <v/>
      </c>
      <c r="H32" s="97" t="str">
        <f t="shared" si="7"/>
        <v>否</v>
      </c>
      <c r="I32" s="113"/>
    </row>
    <row r="33" s="111" customFormat="1" ht="17.8" customHeight="1" spans="1:9">
      <c r="A33" s="134"/>
      <c r="B33" s="157" t="s">
        <v>254</v>
      </c>
      <c r="C33" s="159">
        <v>1</v>
      </c>
      <c r="D33" s="137">
        <v>1</v>
      </c>
      <c r="E33" s="138"/>
      <c r="F33" s="137">
        <v>1</v>
      </c>
      <c r="G33" s="138">
        <f t="shared" si="6"/>
        <v>0</v>
      </c>
      <c r="H33" s="146" t="str">
        <f t="shared" si="7"/>
        <v>是</v>
      </c>
      <c r="I33" s="116">
        <f>F33-D33</f>
        <v>0</v>
      </c>
    </row>
    <row r="34" s="111" customFormat="1" ht="17.8" customHeight="1" spans="1:9">
      <c r="A34" s="134"/>
      <c r="B34" s="157" t="s">
        <v>255</v>
      </c>
      <c r="C34" s="159">
        <v>304</v>
      </c>
      <c r="D34" s="137">
        <v>564</v>
      </c>
      <c r="E34" s="138">
        <f t="shared" si="11"/>
        <v>0.855</v>
      </c>
      <c r="F34" s="137">
        <v>564</v>
      </c>
      <c r="G34" s="138">
        <f t="shared" si="6"/>
        <v>0.855</v>
      </c>
      <c r="H34" s="146" t="str">
        <f t="shared" si="7"/>
        <v>是</v>
      </c>
      <c r="I34" s="116">
        <f>F34-D34</f>
        <v>0</v>
      </c>
    </row>
    <row r="35" s="111" customFormat="1" ht="18" customHeight="1" spans="1:9">
      <c r="A35" s="134"/>
      <c r="B35" s="158" t="s">
        <v>256</v>
      </c>
      <c r="C35" s="136">
        <v>0</v>
      </c>
      <c r="D35" s="137">
        <v>0</v>
      </c>
      <c r="E35" s="138" t="str">
        <f t="shared" si="11"/>
        <v/>
      </c>
      <c r="F35" s="137">
        <v>0</v>
      </c>
      <c r="G35" s="138" t="str">
        <f t="shared" si="6"/>
        <v/>
      </c>
      <c r="H35" s="97" t="str">
        <f t="shared" si="7"/>
        <v>否</v>
      </c>
      <c r="I35" s="113"/>
    </row>
    <row r="36" s="111" customFormat="1" ht="17.8" customHeight="1" spans="1:9">
      <c r="A36" s="134"/>
      <c r="B36" s="157" t="s">
        <v>257</v>
      </c>
      <c r="C36" s="136">
        <v>2015</v>
      </c>
      <c r="D36" s="137">
        <v>1202</v>
      </c>
      <c r="E36" s="138"/>
      <c r="F36" s="137">
        <v>1202</v>
      </c>
      <c r="G36" s="138">
        <f t="shared" si="6"/>
        <v>-0.403</v>
      </c>
      <c r="H36" s="146" t="str">
        <f t="shared" si="7"/>
        <v>是</v>
      </c>
      <c r="I36" s="116">
        <f>F36-D36</f>
        <v>0</v>
      </c>
    </row>
    <row r="37" s="111" customFormat="1" ht="17.8" customHeight="1" spans="1:9">
      <c r="A37" s="134"/>
      <c r="B37" s="157" t="s">
        <v>258</v>
      </c>
      <c r="C37" s="136">
        <v>589</v>
      </c>
      <c r="D37" s="137">
        <v>70</v>
      </c>
      <c r="E37" s="138">
        <f>IF(OR(VALUE(D37)=0,ISERROR(D37/C37-1)),"",ROUND(D37/C37-1,3))</f>
        <v>-0.881</v>
      </c>
      <c r="F37" s="137">
        <v>70</v>
      </c>
      <c r="G37" s="138">
        <f t="shared" si="6"/>
        <v>-0.881</v>
      </c>
      <c r="H37" s="146" t="str">
        <f t="shared" si="7"/>
        <v>是</v>
      </c>
      <c r="I37" s="116">
        <f>F37-D37</f>
        <v>0</v>
      </c>
    </row>
    <row r="38" s="111" customFormat="1" ht="18" hidden="1" customHeight="1" spans="1:9">
      <c r="A38" s="134"/>
      <c r="B38" s="158" t="s">
        <v>259</v>
      </c>
      <c r="C38" s="136">
        <v>0</v>
      </c>
      <c r="D38" s="137">
        <v>0</v>
      </c>
      <c r="E38" s="138" t="str">
        <f>IF(OR(VALUE(D38)=0,ISERROR(D38/C38-1)),"",ROUND(D38/C38-1,3))</f>
        <v/>
      </c>
      <c r="F38" s="150">
        <v>0</v>
      </c>
      <c r="G38" s="138" t="str">
        <f t="shared" si="6"/>
        <v/>
      </c>
      <c r="H38" s="97" t="str">
        <f t="shared" si="7"/>
        <v>否</v>
      </c>
      <c r="I38" s="113"/>
    </row>
    <row r="39" s="111" customFormat="1" ht="20.1" hidden="1" customHeight="1" spans="1:9">
      <c r="A39" s="134"/>
      <c r="B39" s="158" t="s">
        <v>260</v>
      </c>
      <c r="C39" s="136">
        <v>0</v>
      </c>
      <c r="D39" s="137">
        <v>0</v>
      </c>
      <c r="E39" s="138"/>
      <c r="F39" s="150">
        <v>0</v>
      </c>
      <c r="G39" s="138" t="str">
        <f t="shared" si="6"/>
        <v/>
      </c>
      <c r="H39" s="97" t="str">
        <f t="shared" si="7"/>
        <v>否</v>
      </c>
      <c r="I39" s="113"/>
    </row>
    <row r="40" s="111" customFormat="1" ht="17.8" customHeight="1" spans="1:9">
      <c r="A40" s="134"/>
      <c r="B40" s="157" t="s">
        <v>261</v>
      </c>
      <c r="C40" s="136">
        <v>1279</v>
      </c>
      <c r="D40" s="137">
        <v>1247</v>
      </c>
      <c r="E40" s="138"/>
      <c r="F40" s="150">
        <v>1247</v>
      </c>
      <c r="G40" s="138">
        <f t="shared" si="6"/>
        <v>-0.025</v>
      </c>
      <c r="H40" s="146" t="str">
        <f t="shared" si="7"/>
        <v>是</v>
      </c>
      <c r="I40" s="116">
        <f t="shared" ref="I40:I46" si="12">F40-D40</f>
        <v>0</v>
      </c>
    </row>
    <row r="41" s="114" customFormat="1" ht="17.8" customHeight="1" spans="1:9">
      <c r="A41" s="154">
        <v>11008</v>
      </c>
      <c r="B41" s="160" t="s">
        <v>262</v>
      </c>
      <c r="C41" s="142">
        <v>57</v>
      </c>
      <c r="D41" s="151">
        <v>2037</v>
      </c>
      <c r="E41" s="143">
        <f>IF(OR(VALUE(D41)=0,ISERROR(D41/C41-1)),"",ROUND(D41/C41-1,3))</f>
        <v>34.737</v>
      </c>
      <c r="F41" s="151">
        <v>2037</v>
      </c>
      <c r="G41" s="143">
        <f t="shared" ref="G41:G62" si="13">IF(OR(VALUE(F41)=0,ISERROR(F41/C41-1)),"",ROUND(F41/C41-1,3))</f>
        <v>34.737</v>
      </c>
      <c r="H41" s="146" t="str">
        <f t="shared" ref="H41:H62" si="14">IF(B41&lt;&gt;"",IF(SUM(C41:D41)&lt;&gt;0,"是","否"),"是")</f>
        <v>是</v>
      </c>
      <c r="I41" s="116">
        <f t="shared" si="12"/>
        <v>0</v>
      </c>
    </row>
    <row r="42" s="114" customFormat="1" ht="17.8" customHeight="1" spans="1:9">
      <c r="A42" s="154">
        <v>11009</v>
      </c>
      <c r="B42" s="160" t="s">
        <v>263</v>
      </c>
      <c r="C42" s="142"/>
      <c r="D42" s="151">
        <v>2387</v>
      </c>
      <c r="E42" s="143" t="str">
        <f>IF(OR(VALUE(D42)=0,ISERROR(D42/C42-1)),"",ROUND(D42/C42-1,3))</f>
        <v/>
      </c>
      <c r="F42" s="151">
        <v>2387</v>
      </c>
      <c r="G42" s="143" t="str">
        <f t="shared" si="13"/>
        <v/>
      </c>
      <c r="H42" s="146" t="str">
        <f t="shared" si="14"/>
        <v>是</v>
      </c>
      <c r="I42" s="116">
        <f t="shared" si="12"/>
        <v>0</v>
      </c>
    </row>
    <row r="43" s="114" customFormat="1" ht="17.8" customHeight="1" spans="1:9">
      <c r="A43" s="154"/>
      <c r="B43" s="161" t="s">
        <v>264</v>
      </c>
      <c r="C43" s="142">
        <f t="shared" ref="C43:F43" si="15">SUM(C27:C28,C31,C41:C42)</f>
        <v>20345</v>
      </c>
      <c r="D43" s="142">
        <f t="shared" si="15"/>
        <v>50912</v>
      </c>
      <c r="E43" s="143">
        <f>IF(OR(VALUE(D43)=0,ISERROR(D43/C43-1)),"",ROUND(D43/C43-1,3))</f>
        <v>1.502</v>
      </c>
      <c r="F43" s="142">
        <f t="shared" si="15"/>
        <v>50912</v>
      </c>
      <c r="G43" s="143">
        <f t="shared" si="13"/>
        <v>1.502</v>
      </c>
      <c r="H43" s="146" t="str">
        <f t="shared" si="14"/>
        <v>是</v>
      </c>
      <c r="I43" s="116">
        <f t="shared" si="12"/>
        <v>0</v>
      </c>
    </row>
    <row r="44" s="111" customFormat="1" ht="17.8" customHeight="1" spans="1:9">
      <c r="A44" s="134"/>
      <c r="B44" s="162"/>
      <c r="C44" s="136"/>
      <c r="D44" s="137"/>
      <c r="E44" s="163"/>
      <c r="F44" s="150"/>
      <c r="G44" s="138" t="str">
        <f t="shared" si="13"/>
        <v/>
      </c>
      <c r="H44" s="146" t="str">
        <f t="shared" si="14"/>
        <v>是</v>
      </c>
      <c r="I44" s="116">
        <f t="shared" si="12"/>
        <v>0</v>
      </c>
    </row>
    <row r="45" s="111" customFormat="1" ht="17.8" customHeight="1" spans="1:9">
      <c r="A45" s="134">
        <v>207</v>
      </c>
      <c r="B45" s="164" t="s">
        <v>265</v>
      </c>
      <c r="C45" s="136">
        <v>-28</v>
      </c>
      <c r="D45" s="137">
        <v>1</v>
      </c>
      <c r="E45" s="138">
        <f t="shared" ref="E45:E65" si="16">IF(OR(VALUE(D45)=0,ISERROR(D45/C45-1)),"",ROUND(D45/C45-1,3))</f>
        <v>-1.036</v>
      </c>
      <c r="F45" s="150">
        <v>1</v>
      </c>
      <c r="G45" s="138">
        <f t="shared" si="13"/>
        <v>-1.036</v>
      </c>
      <c r="H45" s="146" t="str">
        <f t="shared" si="14"/>
        <v>是</v>
      </c>
      <c r="I45" s="116">
        <f t="shared" si="12"/>
        <v>0</v>
      </c>
    </row>
    <row r="46" s="111" customFormat="1" ht="17.8" customHeight="1" spans="1:9">
      <c r="A46" s="134">
        <v>208</v>
      </c>
      <c r="B46" s="164" t="s">
        <v>266</v>
      </c>
      <c r="C46" s="136">
        <v>304</v>
      </c>
      <c r="D46" s="137">
        <v>340</v>
      </c>
      <c r="E46" s="138">
        <f t="shared" si="16"/>
        <v>0.118</v>
      </c>
      <c r="F46" s="150">
        <v>340</v>
      </c>
      <c r="G46" s="138">
        <f t="shared" si="13"/>
        <v>0.118</v>
      </c>
      <c r="H46" s="146" t="str">
        <f t="shared" si="14"/>
        <v>是</v>
      </c>
      <c r="I46" s="116">
        <f t="shared" si="12"/>
        <v>0</v>
      </c>
    </row>
    <row r="47" s="111" customFormat="1" ht="20.1" hidden="1" customHeight="1" spans="1:9">
      <c r="A47" s="134">
        <v>211</v>
      </c>
      <c r="B47" s="165" t="s">
        <v>267</v>
      </c>
      <c r="C47" s="136"/>
      <c r="D47" s="137"/>
      <c r="E47" s="138" t="str">
        <f t="shared" si="16"/>
        <v/>
      </c>
      <c r="F47" s="150"/>
      <c r="G47" s="138" t="str">
        <f t="shared" si="13"/>
        <v/>
      </c>
      <c r="H47" s="97" t="str">
        <f t="shared" si="14"/>
        <v>否</v>
      </c>
      <c r="I47" s="113"/>
    </row>
    <row r="48" s="111" customFormat="1" ht="17.8" customHeight="1" spans="1:9">
      <c r="A48" s="134">
        <v>212</v>
      </c>
      <c r="B48" s="164" t="s">
        <v>268</v>
      </c>
      <c r="C48" s="136">
        <v>5687</v>
      </c>
      <c r="D48" s="137">
        <v>4027</v>
      </c>
      <c r="E48" s="138">
        <f t="shared" si="16"/>
        <v>-0.292</v>
      </c>
      <c r="F48" s="150">
        <v>4027</v>
      </c>
      <c r="G48" s="138">
        <f t="shared" si="13"/>
        <v>-0.292</v>
      </c>
      <c r="H48" s="146" t="str">
        <f t="shared" si="14"/>
        <v>是</v>
      </c>
      <c r="I48" s="116">
        <f>F48-D48</f>
        <v>0</v>
      </c>
    </row>
    <row r="49" s="111" customFormat="1" ht="17.8" customHeight="1" spans="1:9">
      <c r="A49" s="134">
        <v>213</v>
      </c>
      <c r="B49" s="164" t="s">
        <v>269</v>
      </c>
      <c r="C49" s="136">
        <v>589</v>
      </c>
      <c r="D49" s="137"/>
      <c r="E49" s="138" t="str">
        <f t="shared" si="16"/>
        <v/>
      </c>
      <c r="F49" s="150"/>
      <c r="G49" s="138" t="str">
        <f t="shared" si="13"/>
        <v/>
      </c>
      <c r="H49" s="146" t="str">
        <f t="shared" si="14"/>
        <v>是</v>
      </c>
      <c r="I49" s="116">
        <f>F49-D49</f>
        <v>0</v>
      </c>
    </row>
    <row r="50" s="111" customFormat="1" ht="17.8" customHeight="1" spans="1:9">
      <c r="A50" s="134">
        <v>214</v>
      </c>
      <c r="B50" s="164" t="s">
        <v>270</v>
      </c>
      <c r="C50" s="136"/>
      <c r="D50" s="137"/>
      <c r="E50" s="138" t="str">
        <f t="shared" si="16"/>
        <v/>
      </c>
      <c r="F50" s="150"/>
      <c r="G50" s="138" t="str">
        <f t="shared" si="13"/>
        <v/>
      </c>
      <c r="H50" s="146" t="str">
        <f t="shared" si="14"/>
        <v>否</v>
      </c>
      <c r="I50" s="116">
        <f>F50-D50</f>
        <v>0</v>
      </c>
    </row>
    <row r="51" s="111" customFormat="1" ht="20.1" hidden="1" customHeight="1" spans="1:9">
      <c r="A51" s="134">
        <v>215</v>
      </c>
      <c r="B51" s="165" t="s">
        <v>271</v>
      </c>
      <c r="C51" s="136"/>
      <c r="D51" s="137"/>
      <c r="E51" s="138" t="str">
        <f t="shared" si="16"/>
        <v/>
      </c>
      <c r="F51" s="150"/>
      <c r="G51" s="138" t="str">
        <f t="shared" si="13"/>
        <v/>
      </c>
      <c r="H51" s="97" t="str">
        <f t="shared" si="14"/>
        <v>否</v>
      </c>
      <c r="I51" s="113"/>
    </row>
    <row r="52" s="111" customFormat="1" ht="17.8" customHeight="1" spans="1:9">
      <c r="A52" s="134">
        <v>229</v>
      </c>
      <c r="B52" s="164" t="s">
        <v>272</v>
      </c>
      <c r="C52" s="136">
        <v>7859</v>
      </c>
      <c r="D52" s="137">
        <v>14626</v>
      </c>
      <c r="E52" s="138">
        <f t="shared" si="16"/>
        <v>0.861</v>
      </c>
      <c r="F52" s="150">
        <v>14626</v>
      </c>
      <c r="G52" s="138">
        <f t="shared" si="13"/>
        <v>0.861</v>
      </c>
      <c r="H52" s="146" t="str">
        <f t="shared" si="14"/>
        <v>是</v>
      </c>
      <c r="I52" s="116">
        <f>F52-D52</f>
        <v>0</v>
      </c>
    </row>
    <row r="53" s="111" customFormat="1" ht="17.8" customHeight="1" spans="1:9">
      <c r="A53" s="134">
        <v>232</v>
      </c>
      <c r="B53" s="164" t="s">
        <v>273</v>
      </c>
      <c r="C53" s="136">
        <v>1554</v>
      </c>
      <c r="D53" s="137">
        <v>2237</v>
      </c>
      <c r="E53" s="138">
        <f t="shared" si="16"/>
        <v>0.44</v>
      </c>
      <c r="F53" s="150">
        <v>2237</v>
      </c>
      <c r="G53" s="138">
        <f t="shared" si="13"/>
        <v>0.44</v>
      </c>
      <c r="H53" s="146" t="str">
        <f t="shared" si="14"/>
        <v>是</v>
      </c>
      <c r="I53" s="116">
        <f>F53-D53</f>
        <v>0</v>
      </c>
    </row>
    <row r="54" s="111" customFormat="1" ht="17.8" customHeight="1" spans="1:9">
      <c r="A54" s="134">
        <v>233</v>
      </c>
      <c r="B54" s="164" t="s">
        <v>274</v>
      </c>
      <c r="C54" s="136">
        <v>7</v>
      </c>
      <c r="D54" s="137">
        <v>40</v>
      </c>
      <c r="E54" s="138">
        <f t="shared" si="16"/>
        <v>4.714</v>
      </c>
      <c r="F54" s="150">
        <v>40</v>
      </c>
      <c r="G54" s="138">
        <f t="shared" si="13"/>
        <v>4.714</v>
      </c>
      <c r="H54" s="146" t="str">
        <f t="shared" si="14"/>
        <v>是</v>
      </c>
      <c r="I54" s="116">
        <f>F54-D54</f>
        <v>0</v>
      </c>
    </row>
    <row r="55" s="111" customFormat="1" ht="18" hidden="1" customHeight="1" spans="1:9">
      <c r="A55" s="134">
        <v>234</v>
      </c>
      <c r="B55" s="165" t="s">
        <v>275</v>
      </c>
      <c r="C55" s="136"/>
      <c r="D55" s="137"/>
      <c r="E55" s="138" t="str">
        <f t="shared" si="16"/>
        <v/>
      </c>
      <c r="F55" s="150"/>
      <c r="G55" s="138" t="str">
        <f t="shared" si="13"/>
        <v/>
      </c>
      <c r="H55" s="97" t="str">
        <f t="shared" si="14"/>
        <v>否</v>
      </c>
      <c r="I55" s="113"/>
    </row>
    <row r="56" s="115" customFormat="1" ht="17.8" customHeight="1" spans="1:9">
      <c r="A56" s="166"/>
      <c r="B56" s="155" t="s">
        <v>276</v>
      </c>
      <c r="C56" s="167">
        <f t="shared" ref="C56:F56" si="17">SUM(C45:C55)</f>
        <v>15972</v>
      </c>
      <c r="D56" s="167">
        <f t="shared" si="17"/>
        <v>21271</v>
      </c>
      <c r="E56" s="143">
        <f t="shared" si="16"/>
        <v>0.332</v>
      </c>
      <c r="F56" s="168">
        <f t="shared" si="17"/>
        <v>21271</v>
      </c>
      <c r="G56" s="143">
        <f t="shared" si="13"/>
        <v>0.332</v>
      </c>
      <c r="H56" s="146" t="str">
        <f t="shared" si="14"/>
        <v>是</v>
      </c>
      <c r="I56" s="116">
        <f t="shared" ref="I56:I64" si="18">F56-D56</f>
        <v>0</v>
      </c>
    </row>
    <row r="57" s="111" customFormat="1" ht="17.8" customHeight="1" spans="1:9">
      <c r="A57" s="134" t="s">
        <v>277</v>
      </c>
      <c r="B57" s="164" t="s">
        <v>278</v>
      </c>
      <c r="C57" s="136">
        <v>316</v>
      </c>
      <c r="D57" s="137">
        <v>96</v>
      </c>
      <c r="E57" s="138">
        <f t="shared" si="16"/>
        <v>-0.696</v>
      </c>
      <c r="F57" s="150">
        <v>91</v>
      </c>
      <c r="G57" s="138">
        <f t="shared" si="13"/>
        <v>-0.712</v>
      </c>
      <c r="H57" s="146" t="str">
        <f t="shared" si="14"/>
        <v>是</v>
      </c>
      <c r="I57" s="116">
        <f t="shared" si="18"/>
        <v>-5</v>
      </c>
    </row>
    <row r="58" s="111" customFormat="1" ht="17.8" customHeight="1" spans="1:9">
      <c r="A58" s="134" t="s">
        <v>279</v>
      </c>
      <c r="B58" s="164" t="s">
        <v>280</v>
      </c>
      <c r="C58" s="136">
        <v>1900</v>
      </c>
      <c r="D58" s="137">
        <v>2167</v>
      </c>
      <c r="E58" s="138">
        <f t="shared" si="16"/>
        <v>0.141</v>
      </c>
      <c r="F58" s="150">
        <v>2167</v>
      </c>
      <c r="G58" s="138">
        <f t="shared" si="13"/>
        <v>0.141</v>
      </c>
      <c r="H58" s="146" t="str">
        <f t="shared" si="14"/>
        <v>是</v>
      </c>
      <c r="I58" s="116">
        <f t="shared" si="18"/>
        <v>0</v>
      </c>
    </row>
    <row r="59" s="111" customFormat="1" ht="17.8" customHeight="1" spans="1:9">
      <c r="A59" s="134"/>
      <c r="B59" s="164" t="s">
        <v>281</v>
      </c>
      <c r="C59" s="136">
        <v>120</v>
      </c>
      <c r="D59" s="137">
        <v>25533</v>
      </c>
      <c r="E59" s="138">
        <f t="shared" si="16"/>
        <v>211.775</v>
      </c>
      <c r="F59" s="150">
        <v>25533</v>
      </c>
      <c r="G59" s="138">
        <f t="shared" si="13"/>
        <v>211.775</v>
      </c>
      <c r="H59" s="146" t="str">
        <f t="shared" si="14"/>
        <v>是</v>
      </c>
      <c r="I59" s="116">
        <f t="shared" si="18"/>
        <v>0</v>
      </c>
    </row>
    <row r="60" s="111" customFormat="1" ht="17.8" customHeight="1" spans="1:9">
      <c r="A60" s="134" t="s">
        <v>282</v>
      </c>
      <c r="B60" s="164" t="s">
        <v>283</v>
      </c>
      <c r="C60" s="136">
        <v>2037</v>
      </c>
      <c r="D60" s="137">
        <v>1845</v>
      </c>
      <c r="E60" s="138">
        <f t="shared" si="16"/>
        <v>-0.094</v>
      </c>
      <c r="F60" s="150">
        <v>1850</v>
      </c>
      <c r="G60" s="138">
        <f t="shared" si="13"/>
        <v>-0.092</v>
      </c>
      <c r="H60" s="146" t="str">
        <f t="shared" si="14"/>
        <v>是</v>
      </c>
      <c r="I60" s="116">
        <f t="shared" si="18"/>
        <v>5</v>
      </c>
    </row>
    <row r="61" s="116" customFormat="1" ht="17.8" customHeight="1" spans="1:9">
      <c r="A61" s="169"/>
      <c r="B61" s="170" t="s">
        <v>284</v>
      </c>
      <c r="C61" s="142">
        <f>SUM(C56:C60)</f>
        <v>20345</v>
      </c>
      <c r="D61" s="142">
        <f>SUM(D56:D60)</f>
        <v>50912</v>
      </c>
      <c r="E61" s="143">
        <f t="shared" si="16"/>
        <v>1.502</v>
      </c>
      <c r="F61" s="144">
        <f>SUM(F56:F60)</f>
        <v>50912</v>
      </c>
      <c r="G61" s="143">
        <f t="shared" si="13"/>
        <v>1.502</v>
      </c>
      <c r="H61" s="99" t="str">
        <f t="shared" si="14"/>
        <v>是</v>
      </c>
      <c r="I61" s="116">
        <f t="shared" si="18"/>
        <v>0</v>
      </c>
    </row>
    <row r="62" customFormat="1" hidden="1" spans="1:9">
      <c r="A62" s="111"/>
      <c r="B62" s="111"/>
      <c r="C62" s="111"/>
      <c r="D62" s="111"/>
      <c r="E62" s="117"/>
      <c r="F62" s="118"/>
      <c r="G62" s="118"/>
      <c r="H62" s="111"/>
      <c r="I62" s="116">
        <f t="shared" si="18"/>
        <v>0</v>
      </c>
    </row>
    <row r="63" customFormat="1" hidden="1" spans="1:9">
      <c r="A63" s="111"/>
      <c r="B63" s="111"/>
      <c r="C63" s="111"/>
      <c r="D63" s="111"/>
      <c r="E63" s="117"/>
      <c r="F63" s="118"/>
      <c r="G63" s="118"/>
      <c r="H63" s="111"/>
      <c r="I63" s="116">
        <f t="shared" si="18"/>
        <v>0</v>
      </c>
    </row>
    <row r="64" customFormat="1" hidden="1" spans="1:9">
      <c r="A64" s="111"/>
      <c r="B64" s="111"/>
      <c r="C64" s="111"/>
      <c r="D64" s="111">
        <f>D61-D60</f>
        <v>49067</v>
      </c>
      <c r="E64" s="117"/>
      <c r="F64" s="118">
        <f>F61-F60</f>
        <v>49062</v>
      </c>
      <c r="G64" s="118"/>
      <c r="H64" s="111"/>
      <c r="I64" s="116">
        <f t="shared" si="18"/>
        <v>-5</v>
      </c>
    </row>
  </sheetData>
  <autoFilter ref="A4:I64">
    <filterColumn colId="7">
      <customFilters>
        <customFilter operator="equal" val="是"/>
      </customFilters>
    </filterColumn>
    <extLst/>
  </autoFilter>
  <mergeCells count="5">
    <mergeCell ref="B1:G1"/>
    <mergeCell ref="D3:G3"/>
    <mergeCell ref="A3:A4"/>
    <mergeCell ref="B3:B4"/>
    <mergeCell ref="C3:C4"/>
  </mergeCells>
  <printOptions horizontalCentered="1"/>
  <pageMargins left="0.590277777777778" right="0.590277777777778" top="0.590277777777778" bottom="0.590277777777778" header="0.5" footer="0.5"/>
  <pageSetup paperSize="9" scale="87" firstPageNumber="18" fitToHeight="0" orientation="portrait" useFirstPageNumber="1" horizontalDpi="600"/>
  <headerFooter>
    <oddFooter>&amp;C&amp;14—&amp;P—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33"/>
  <sheetViews>
    <sheetView showZeros="0" workbookViewId="0">
      <selection activeCell="A9" sqref="A9"/>
    </sheetView>
  </sheetViews>
  <sheetFormatPr defaultColWidth="9" defaultRowHeight="15.6" outlineLevelCol="7"/>
  <cols>
    <col min="1" max="1" width="47.1833333333333" style="15" customWidth="1"/>
    <col min="2" max="6" width="12.625" style="15" customWidth="1"/>
    <col min="7" max="7" width="5.25" style="15" hidden="1" customWidth="1"/>
    <col min="8" max="16384" width="9" style="84"/>
  </cols>
  <sheetData>
    <row r="1" s="81" customFormat="1" ht="41" customHeight="1" spans="1:6">
      <c r="A1" s="17" t="s">
        <v>285</v>
      </c>
      <c r="B1" s="17"/>
      <c r="C1" s="17"/>
      <c r="D1" s="17"/>
      <c r="E1" s="17"/>
      <c r="F1" s="17"/>
    </row>
    <row r="2" s="15" customFormat="1" ht="25" customHeight="1" spans="1:6">
      <c r="A2" s="85" t="s">
        <v>286</v>
      </c>
      <c r="B2" s="86"/>
      <c r="D2" s="87"/>
      <c r="F2" s="88" t="s">
        <v>198</v>
      </c>
    </row>
    <row r="3" s="82" customFormat="1" ht="18" spans="1:6">
      <c r="A3" s="89" t="s">
        <v>200</v>
      </c>
      <c r="B3" s="90" t="s">
        <v>201</v>
      </c>
      <c r="C3" s="91" t="s">
        <v>202</v>
      </c>
      <c r="D3" s="92"/>
      <c r="E3" s="92"/>
      <c r="F3" s="93"/>
    </row>
    <row r="4" s="82" customFormat="1" ht="34.8" spans="1:7">
      <c r="A4" s="89"/>
      <c r="B4" s="90"/>
      <c r="C4" s="90" t="s">
        <v>203</v>
      </c>
      <c r="D4" s="90" t="s">
        <v>287</v>
      </c>
      <c r="E4" s="90" t="s">
        <v>204</v>
      </c>
      <c r="F4" s="90" t="s">
        <v>287</v>
      </c>
      <c r="G4" s="82" t="s">
        <v>288</v>
      </c>
    </row>
    <row r="5" s="15" customFormat="1" ht="19.2" spans="1:8">
      <c r="A5" s="94" t="s">
        <v>289</v>
      </c>
      <c r="B5" s="95">
        <f>SUM(B6)</f>
        <v>11</v>
      </c>
      <c r="C5" s="95">
        <f>SUM(C6)</f>
        <v>7</v>
      </c>
      <c r="D5" s="96">
        <f t="shared" ref="D5:D15" si="0">IF(OR(VALUE(C5)=0,ISERROR(C5/B5-1)),"",ROUND(C5/B5-1,3))</f>
        <v>-0.364</v>
      </c>
      <c r="E5" s="95">
        <f>SUM(E6)</f>
        <v>7</v>
      </c>
      <c r="F5" s="96">
        <f t="shared" ref="F5:F15" si="1">IF(OR(VALUE(E5)=0,ISERROR(E5/B5-1)),"",ROUND(E5/B5-1,3))</f>
        <v>-0.364</v>
      </c>
      <c r="G5" s="97" t="str">
        <f t="shared" ref="G5:G15" si="2">IF(A5&lt;&gt;"",IF(SUM(B5:C5)&lt;&gt;0,"是","否"),"是")</f>
        <v>是</v>
      </c>
      <c r="H5" s="15">
        <f>E5-C5</f>
        <v>0</v>
      </c>
    </row>
    <row r="6" s="15" customFormat="1" ht="27.95" customHeight="1" spans="1:8">
      <c r="A6" s="98" t="s">
        <v>290</v>
      </c>
      <c r="B6" s="95">
        <v>11</v>
      </c>
      <c r="C6" s="95">
        <v>7</v>
      </c>
      <c r="D6" s="96">
        <f t="shared" si="0"/>
        <v>-0.364</v>
      </c>
      <c r="E6" s="95">
        <v>7</v>
      </c>
      <c r="F6" s="96">
        <f t="shared" si="1"/>
        <v>-0.364</v>
      </c>
      <c r="G6" s="99" t="str">
        <f t="shared" si="2"/>
        <v>是</v>
      </c>
      <c r="H6" s="15">
        <f t="shared" ref="H6:H28" si="3">E6-C6</f>
        <v>0</v>
      </c>
    </row>
    <row r="7" s="15" customFormat="1" ht="27.95" customHeight="1" spans="1:8">
      <c r="A7" s="100" t="s">
        <v>291</v>
      </c>
      <c r="B7" s="95"/>
      <c r="C7" s="95"/>
      <c r="D7" s="96" t="str">
        <f t="shared" si="0"/>
        <v/>
      </c>
      <c r="E7" s="95"/>
      <c r="F7" s="96" t="str">
        <f t="shared" si="1"/>
        <v/>
      </c>
      <c r="G7" s="99" t="str">
        <f t="shared" si="2"/>
        <v>否</v>
      </c>
      <c r="H7" s="15">
        <f t="shared" si="3"/>
        <v>0</v>
      </c>
    </row>
    <row r="8" s="15" customFormat="1" ht="27.95" customHeight="1" spans="1:8">
      <c r="A8" s="100" t="s">
        <v>292</v>
      </c>
      <c r="B8" s="95"/>
      <c r="C8" s="95"/>
      <c r="D8" s="96" t="str">
        <f t="shared" si="0"/>
        <v/>
      </c>
      <c r="E8" s="101"/>
      <c r="F8" s="96" t="str">
        <f t="shared" si="1"/>
        <v/>
      </c>
      <c r="G8" s="99" t="str">
        <f t="shared" si="2"/>
        <v>否</v>
      </c>
      <c r="H8" s="15">
        <f t="shared" si="3"/>
        <v>0</v>
      </c>
    </row>
    <row r="9" s="15" customFormat="1" ht="27.95" customHeight="1" spans="1:8">
      <c r="A9" s="100" t="s">
        <v>293</v>
      </c>
      <c r="B9" s="95"/>
      <c r="C9" s="95"/>
      <c r="D9" s="96" t="str">
        <f t="shared" si="0"/>
        <v/>
      </c>
      <c r="E9" s="101"/>
      <c r="F9" s="96" t="str">
        <f t="shared" si="1"/>
        <v/>
      </c>
      <c r="G9" s="99" t="str">
        <f t="shared" si="2"/>
        <v>否</v>
      </c>
      <c r="H9" s="15">
        <f t="shared" si="3"/>
        <v>0</v>
      </c>
    </row>
    <row r="10" s="15" customFormat="1" ht="27.95" customHeight="1" spans="1:8">
      <c r="A10" s="100" t="s">
        <v>294</v>
      </c>
      <c r="B10" s="95"/>
      <c r="C10" s="95"/>
      <c r="D10" s="96" t="str">
        <f t="shared" si="0"/>
        <v/>
      </c>
      <c r="E10" s="95"/>
      <c r="F10" s="96" t="str">
        <f t="shared" si="1"/>
        <v/>
      </c>
      <c r="G10" s="99" t="str">
        <f t="shared" si="2"/>
        <v>否</v>
      </c>
      <c r="H10" s="15">
        <f t="shared" si="3"/>
        <v>0</v>
      </c>
    </row>
    <row r="11" s="83" customFormat="1" ht="27.95" customHeight="1" spans="1:8">
      <c r="A11" s="102" t="s">
        <v>295</v>
      </c>
      <c r="B11" s="103">
        <f>SUM(B5,B7:B10)</f>
        <v>11</v>
      </c>
      <c r="C11" s="103">
        <f>SUM(C5,C7:C10)</f>
        <v>7</v>
      </c>
      <c r="D11" s="104">
        <f t="shared" si="0"/>
        <v>-0.364</v>
      </c>
      <c r="E11" s="103">
        <f>SUM(E5,E7:E10)</f>
        <v>7</v>
      </c>
      <c r="F11" s="104">
        <f t="shared" si="1"/>
        <v>-0.364</v>
      </c>
      <c r="G11" s="99" t="str">
        <f t="shared" si="2"/>
        <v>是</v>
      </c>
      <c r="H11" s="15">
        <f t="shared" si="3"/>
        <v>0</v>
      </c>
    </row>
    <row r="12" s="15" customFormat="1" ht="27.95" customHeight="1" spans="1:8">
      <c r="A12" s="105" t="s">
        <v>296</v>
      </c>
      <c r="B12" s="95">
        <v>10</v>
      </c>
      <c r="C12" s="95">
        <v>9</v>
      </c>
      <c r="D12" s="96">
        <f t="shared" si="0"/>
        <v>-0.1</v>
      </c>
      <c r="E12" s="95">
        <v>9</v>
      </c>
      <c r="F12" s="96">
        <f t="shared" si="1"/>
        <v>-0.1</v>
      </c>
      <c r="G12" s="99" t="str">
        <f t="shared" si="2"/>
        <v>是</v>
      </c>
      <c r="H12" s="15">
        <f t="shared" si="3"/>
        <v>0</v>
      </c>
    </row>
    <row r="13" s="15" customFormat="1" ht="27.95" customHeight="1" spans="1:8">
      <c r="A13" s="105" t="s">
        <v>297</v>
      </c>
      <c r="B13" s="95"/>
      <c r="C13" s="95"/>
      <c r="D13" s="96" t="str">
        <f t="shared" si="0"/>
        <v/>
      </c>
      <c r="E13" s="95"/>
      <c r="F13" s="96" t="str">
        <f t="shared" si="1"/>
        <v/>
      </c>
      <c r="G13" s="99" t="str">
        <f t="shared" si="2"/>
        <v>否</v>
      </c>
      <c r="H13" s="15">
        <f t="shared" si="3"/>
        <v>0</v>
      </c>
    </row>
    <row r="14" s="15" customFormat="1" ht="27.95" customHeight="1" spans="1:8">
      <c r="A14" s="105" t="s">
        <v>298</v>
      </c>
      <c r="B14" s="95"/>
      <c r="C14" s="95"/>
      <c r="D14" s="96" t="str">
        <f t="shared" si="0"/>
        <v/>
      </c>
      <c r="E14" s="101"/>
      <c r="F14" s="96" t="str">
        <f t="shared" si="1"/>
        <v/>
      </c>
      <c r="G14" s="99" t="str">
        <f t="shared" si="2"/>
        <v>否</v>
      </c>
      <c r="H14" s="15">
        <f t="shared" si="3"/>
        <v>0</v>
      </c>
    </row>
    <row r="15" s="83" customFormat="1" ht="27.95" customHeight="1" spans="1:8">
      <c r="A15" s="106" t="s">
        <v>299</v>
      </c>
      <c r="B15" s="103">
        <f>SUM(B11:B14)</f>
        <v>21</v>
      </c>
      <c r="C15" s="103">
        <f>SUM(C11:C14)</f>
        <v>16</v>
      </c>
      <c r="D15" s="104">
        <f t="shared" si="0"/>
        <v>-0.238</v>
      </c>
      <c r="E15" s="103">
        <f>SUM(E11:E14)</f>
        <v>16</v>
      </c>
      <c r="F15" s="104">
        <f t="shared" si="1"/>
        <v>-0.238</v>
      </c>
      <c r="G15" s="99" t="str">
        <f t="shared" si="2"/>
        <v>是</v>
      </c>
      <c r="H15" s="15">
        <f t="shared" si="3"/>
        <v>0</v>
      </c>
    </row>
    <row r="16" s="15" customFormat="1" ht="27.95" customHeight="1" spans="1:8">
      <c r="A16" s="106"/>
      <c r="B16" s="103"/>
      <c r="C16" s="103"/>
      <c r="D16" s="96"/>
      <c r="E16" s="103"/>
      <c r="F16" s="96"/>
      <c r="G16" s="99"/>
      <c r="H16" s="15">
        <f t="shared" si="3"/>
        <v>0</v>
      </c>
    </row>
    <row r="17" s="15" customFormat="1" ht="27.95" customHeight="1" spans="1:8">
      <c r="A17" s="107" t="s">
        <v>300</v>
      </c>
      <c r="B17" s="95">
        <f>SUM(B18:B21)</f>
        <v>10</v>
      </c>
      <c r="C17" s="95">
        <f>SUM(C18:C21)</f>
        <v>9</v>
      </c>
      <c r="D17" s="96">
        <f t="shared" ref="D17:D28" si="4">IF(OR(VALUE(C17)=0,ISERROR(C17/B17-1)),"",ROUND(C17/B17-1,3))</f>
        <v>-0.1</v>
      </c>
      <c r="E17" s="95">
        <v>9</v>
      </c>
      <c r="F17" s="96">
        <f t="shared" ref="F17:F28" si="5">IF(OR(VALUE(E17)=0,ISERROR(E17/B17-1)),"",ROUND(E17/B17-1,3))</f>
        <v>-0.1</v>
      </c>
      <c r="G17" s="99" t="str">
        <f t="shared" ref="G17:G28" si="6">IF(A17&lt;&gt;"",IF(SUM(B17:C17)&lt;&gt;0,"是","否"),"是")</f>
        <v>是</v>
      </c>
      <c r="H17" s="15">
        <f t="shared" si="3"/>
        <v>0</v>
      </c>
    </row>
    <row r="18" s="15" customFormat="1" ht="27.95" customHeight="1" spans="1:8">
      <c r="A18" s="108" t="s">
        <v>301</v>
      </c>
      <c r="B18" s="95"/>
      <c r="C18" s="95"/>
      <c r="D18" s="96" t="str">
        <f t="shared" si="4"/>
        <v/>
      </c>
      <c r="E18" s="101"/>
      <c r="F18" s="96" t="str">
        <f t="shared" si="5"/>
        <v/>
      </c>
      <c r="G18" s="99" t="str">
        <f t="shared" si="6"/>
        <v>否</v>
      </c>
      <c r="H18" s="15">
        <f t="shared" si="3"/>
        <v>0</v>
      </c>
    </row>
    <row r="19" s="15" customFormat="1" ht="27.95" customHeight="1" spans="1:8">
      <c r="A19" s="108" t="s">
        <v>302</v>
      </c>
      <c r="B19" s="95"/>
      <c r="C19" s="95"/>
      <c r="D19" s="96" t="str">
        <f t="shared" si="4"/>
        <v/>
      </c>
      <c r="E19" s="101"/>
      <c r="F19" s="96" t="str">
        <f t="shared" si="5"/>
        <v/>
      </c>
      <c r="G19" s="99" t="str">
        <f t="shared" si="6"/>
        <v>否</v>
      </c>
      <c r="H19" s="15">
        <f t="shared" si="3"/>
        <v>0</v>
      </c>
    </row>
    <row r="20" s="15" customFormat="1" ht="27.95" customHeight="1" spans="1:8">
      <c r="A20" s="109" t="s">
        <v>303</v>
      </c>
      <c r="B20" s="95">
        <v>10</v>
      </c>
      <c r="C20" s="95">
        <v>9</v>
      </c>
      <c r="D20" s="96">
        <f t="shared" si="4"/>
        <v>-0.1</v>
      </c>
      <c r="E20" s="95">
        <v>9</v>
      </c>
      <c r="F20" s="96">
        <f t="shared" si="5"/>
        <v>-0.1</v>
      </c>
      <c r="G20" s="99" t="str">
        <f t="shared" si="6"/>
        <v>是</v>
      </c>
      <c r="H20" s="15">
        <f t="shared" si="3"/>
        <v>0</v>
      </c>
    </row>
    <row r="21" s="15" customFormat="1" ht="27.95" customHeight="1" spans="1:8">
      <c r="A21" s="109" t="s">
        <v>304</v>
      </c>
      <c r="B21" s="95"/>
      <c r="C21" s="95"/>
      <c r="D21" s="96" t="str">
        <f t="shared" si="4"/>
        <v/>
      </c>
      <c r="E21" s="101"/>
      <c r="F21" s="96" t="str">
        <f t="shared" si="5"/>
        <v/>
      </c>
      <c r="G21" s="99" t="str">
        <f t="shared" si="6"/>
        <v>否</v>
      </c>
      <c r="H21" s="15">
        <f t="shared" si="3"/>
        <v>0</v>
      </c>
    </row>
    <row r="22" s="15" customFormat="1" ht="27.95" customHeight="1" spans="1:8">
      <c r="A22" s="100" t="s">
        <v>305</v>
      </c>
      <c r="B22" s="95"/>
      <c r="C22" s="95"/>
      <c r="D22" s="96" t="str">
        <f t="shared" si="4"/>
        <v/>
      </c>
      <c r="E22" s="101"/>
      <c r="F22" s="96" t="str">
        <f t="shared" si="5"/>
        <v/>
      </c>
      <c r="G22" s="99" t="str">
        <f t="shared" si="6"/>
        <v>否</v>
      </c>
      <c r="H22" s="15">
        <f t="shared" si="3"/>
        <v>0</v>
      </c>
    </row>
    <row r="23" s="15" customFormat="1" ht="27.95" customHeight="1" spans="1:8">
      <c r="A23" s="100" t="s">
        <v>306</v>
      </c>
      <c r="B23" s="95"/>
      <c r="C23" s="95"/>
      <c r="D23" s="96" t="str">
        <f t="shared" si="4"/>
        <v/>
      </c>
      <c r="E23" s="101"/>
      <c r="F23" s="96" t="str">
        <f t="shared" si="5"/>
        <v/>
      </c>
      <c r="G23" s="99" t="str">
        <f t="shared" si="6"/>
        <v>否</v>
      </c>
      <c r="H23" s="15">
        <f t="shared" si="3"/>
        <v>0</v>
      </c>
    </row>
    <row r="24" s="15" customFormat="1" ht="27.95" customHeight="1" spans="1:8">
      <c r="A24" s="100" t="s">
        <v>307</v>
      </c>
      <c r="B24" s="95">
        <v>11</v>
      </c>
      <c r="C24" s="95">
        <v>7</v>
      </c>
      <c r="D24" s="96">
        <f t="shared" si="4"/>
        <v>-0.364</v>
      </c>
      <c r="E24" s="95">
        <v>7</v>
      </c>
      <c r="F24" s="96">
        <f t="shared" si="5"/>
        <v>-0.364</v>
      </c>
      <c r="G24" s="99" t="str">
        <f t="shared" si="6"/>
        <v>是</v>
      </c>
      <c r="H24" s="15">
        <f t="shared" si="3"/>
        <v>0</v>
      </c>
    </row>
    <row r="25" s="83" customFormat="1" ht="27.95" customHeight="1" spans="1:8">
      <c r="A25" s="102" t="s">
        <v>308</v>
      </c>
      <c r="B25" s="103">
        <f>SUM(B17,B22:B24)</f>
        <v>21</v>
      </c>
      <c r="C25" s="103">
        <f>SUM(C17,C22:C24)</f>
        <v>16</v>
      </c>
      <c r="D25" s="104">
        <f t="shared" si="4"/>
        <v>-0.238</v>
      </c>
      <c r="E25" s="103">
        <f>SUM(E17,E22:E24)</f>
        <v>16</v>
      </c>
      <c r="F25" s="104">
        <f t="shared" si="5"/>
        <v>-0.238</v>
      </c>
      <c r="G25" s="99" t="str">
        <f t="shared" si="6"/>
        <v>是</v>
      </c>
      <c r="H25" s="15">
        <f t="shared" si="3"/>
        <v>0</v>
      </c>
    </row>
    <row r="26" s="15" customFormat="1" ht="27.95" customHeight="1" spans="1:8">
      <c r="A26" s="105" t="s">
        <v>309</v>
      </c>
      <c r="B26" s="95"/>
      <c r="C26" s="95"/>
      <c r="D26" s="96" t="str">
        <f t="shared" si="4"/>
        <v/>
      </c>
      <c r="E26" s="95"/>
      <c r="F26" s="96" t="str">
        <f t="shared" si="5"/>
        <v/>
      </c>
      <c r="G26" s="99" t="str">
        <f t="shared" si="6"/>
        <v>否</v>
      </c>
      <c r="H26" s="15">
        <f t="shared" si="3"/>
        <v>0</v>
      </c>
    </row>
    <row r="27" s="15" customFormat="1" ht="27.95" customHeight="1" spans="1:8">
      <c r="A27" s="105" t="s">
        <v>310</v>
      </c>
      <c r="B27" s="95"/>
      <c r="C27" s="95"/>
      <c r="D27" s="96" t="str">
        <f t="shared" si="4"/>
        <v/>
      </c>
      <c r="E27" s="95"/>
      <c r="F27" s="96" t="str">
        <f t="shared" si="5"/>
        <v/>
      </c>
      <c r="G27" s="99" t="str">
        <f t="shared" si="6"/>
        <v>否</v>
      </c>
      <c r="H27" s="15">
        <f t="shared" si="3"/>
        <v>0</v>
      </c>
    </row>
    <row r="28" s="83" customFormat="1" ht="27.95" customHeight="1" spans="1:8">
      <c r="A28" s="106" t="s">
        <v>311</v>
      </c>
      <c r="B28" s="103">
        <f>SUM(B25:B27)</f>
        <v>21</v>
      </c>
      <c r="C28" s="103">
        <f>SUM(C25:C27)</f>
        <v>16</v>
      </c>
      <c r="D28" s="104">
        <f t="shared" si="4"/>
        <v>-0.238</v>
      </c>
      <c r="E28" s="103">
        <f>SUM(E25:E27)</f>
        <v>16</v>
      </c>
      <c r="F28" s="104">
        <f t="shared" si="5"/>
        <v>-0.238</v>
      </c>
      <c r="G28" s="99" t="str">
        <f t="shared" si="6"/>
        <v>是</v>
      </c>
      <c r="H28" s="15">
        <f t="shared" si="3"/>
        <v>0</v>
      </c>
    </row>
    <row r="29" hidden="1"/>
    <row r="30" hidden="1" spans="5:5">
      <c r="E30" s="15">
        <f>E28-E27</f>
        <v>16</v>
      </c>
    </row>
    <row r="31" hidden="1"/>
    <row r="32" hidden="1"/>
    <row r="33" hidden="1"/>
  </sheetData>
  <mergeCells count="4">
    <mergeCell ref="A1:F1"/>
    <mergeCell ref="C3:F3"/>
    <mergeCell ref="A3:A4"/>
    <mergeCell ref="B3:B4"/>
  </mergeCells>
  <printOptions horizontalCentered="1"/>
  <pageMargins left="0.590277777777778" right="0.590277777777778" top="0.590277777777778" bottom="0.590277777777778" header="0.5" footer="0.5"/>
  <pageSetup paperSize="9" scale="76" firstPageNumber="19" fitToHeight="0" orientation="portrait" useFirstPageNumber="1" horizontalDpi="600"/>
  <headerFooter>
    <oddFooter>&amp;C&amp;14—&amp;P—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K83"/>
  <sheetViews>
    <sheetView showGridLines="0" showZeros="0" workbookViewId="0">
      <pane xSplit="1" ySplit="5" topLeftCell="B5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6"/>
  <cols>
    <col min="1" max="1" width="34.25" style="14" customWidth="1"/>
    <col min="2" max="6" width="12.25" style="15" customWidth="1"/>
    <col min="7" max="10" width="9" style="14" hidden="1" customWidth="1"/>
    <col min="11" max="11" width="10.375" style="14" hidden="1" customWidth="1"/>
    <col min="12" max="16384" width="9" style="14"/>
  </cols>
  <sheetData>
    <row r="1" s="9" customFormat="1" ht="24" spans="1:6">
      <c r="A1" s="17" t="s">
        <v>312</v>
      </c>
      <c r="B1" s="17"/>
      <c r="C1" s="17"/>
      <c r="D1" s="17"/>
      <c r="E1" s="17"/>
      <c r="F1" s="17"/>
    </row>
    <row r="2" s="10" customFormat="1" ht="20.1" customHeight="1" spans="1:6">
      <c r="A2" s="18" t="s">
        <v>313</v>
      </c>
      <c r="B2" s="46"/>
      <c r="D2" s="47"/>
      <c r="E2" s="47"/>
      <c r="F2" s="47" t="s">
        <v>314</v>
      </c>
    </row>
    <row r="3" s="11" customFormat="1" spans="1:6">
      <c r="A3" s="48" t="s">
        <v>315</v>
      </c>
      <c r="B3" s="24" t="s">
        <v>316</v>
      </c>
      <c r="C3" s="25" t="s">
        <v>317</v>
      </c>
      <c r="D3" s="26"/>
      <c r="E3" s="26"/>
      <c r="F3" s="27"/>
    </row>
    <row r="4" s="45" customFormat="1" ht="17.4" spans="1:7">
      <c r="A4" s="48"/>
      <c r="B4" s="24"/>
      <c r="C4" s="49" t="s">
        <v>318</v>
      </c>
      <c r="D4" s="49" t="s">
        <v>319</v>
      </c>
      <c r="E4" s="49" t="s">
        <v>320</v>
      </c>
      <c r="F4" s="49" t="s">
        <v>319</v>
      </c>
      <c r="G4" s="50" t="s">
        <v>321</v>
      </c>
    </row>
    <row r="5" s="12" customFormat="1" ht="17" customHeight="1" spans="1:11">
      <c r="A5" s="51" t="s">
        <v>322</v>
      </c>
      <c r="B5" s="31">
        <f>SUM(B6:B9)</f>
        <v>8612</v>
      </c>
      <c r="C5" s="30">
        <f>SUM(C6:C12)</f>
        <v>20862</v>
      </c>
      <c r="D5" s="52">
        <f>IFERROR(C5/B5-1,"")</f>
        <v>1.42243381328379</v>
      </c>
      <c r="E5" s="30">
        <f>SUM(E6:E12)</f>
        <v>20862</v>
      </c>
      <c r="F5" s="52">
        <f>IFERROR(E5/B5-1,"")</f>
        <v>1.42243381328379</v>
      </c>
      <c r="G5" s="28" t="str">
        <f t="shared" ref="G5:G13" si="0">IF(A5&lt;&gt;"",IF(SUM(B5:C5)&lt;&gt;0,"是","否"),"是")</f>
        <v>是</v>
      </c>
      <c r="K5" s="12">
        <f t="shared" ref="K5:K10" si="1">E5-C5</f>
        <v>0</v>
      </c>
    </row>
    <row r="6" s="11" customFormat="1" ht="17" customHeight="1" spans="1:11">
      <c r="A6" s="53" t="s">
        <v>323</v>
      </c>
      <c r="B6" s="54">
        <v>8601</v>
      </c>
      <c r="C6" s="35">
        <v>10005</v>
      </c>
      <c r="D6" s="55">
        <f t="shared" ref="D6:D11" si="2">IFERROR(C6/B6-1,"")</f>
        <v>0.163236832926404</v>
      </c>
      <c r="E6" s="35">
        <v>10005</v>
      </c>
      <c r="F6" s="55">
        <f t="shared" ref="F6:F11" si="3">IFERROR(E6/B6-1,"")</f>
        <v>0.163236832926404</v>
      </c>
      <c r="G6" s="28" t="str">
        <f t="shared" si="0"/>
        <v>是</v>
      </c>
      <c r="K6" s="12">
        <f t="shared" si="1"/>
        <v>0</v>
      </c>
    </row>
    <row r="7" s="11" customFormat="1" ht="17" customHeight="1" spans="1:11">
      <c r="A7" s="53" t="s">
        <v>324</v>
      </c>
      <c r="B7" s="54"/>
      <c r="D7" s="55" t="str">
        <f>IFERROR(C8/B7-1,"")</f>
        <v/>
      </c>
      <c r="E7" s="35"/>
      <c r="F7" s="55" t="str">
        <f t="shared" si="3"/>
        <v/>
      </c>
      <c r="G7" s="28" t="str">
        <f t="shared" si="0"/>
        <v>否</v>
      </c>
      <c r="K7" s="12">
        <f t="shared" si="1"/>
        <v>0</v>
      </c>
    </row>
    <row r="8" s="11" customFormat="1" ht="17" customHeight="1" spans="1:11">
      <c r="A8" s="53" t="s">
        <v>325</v>
      </c>
      <c r="B8" s="54">
        <v>11</v>
      </c>
      <c r="C8" s="35">
        <v>11</v>
      </c>
      <c r="D8" s="55">
        <f t="shared" si="2"/>
        <v>0</v>
      </c>
      <c r="E8" s="35">
        <v>11</v>
      </c>
      <c r="F8" s="55">
        <f t="shared" si="3"/>
        <v>0</v>
      </c>
      <c r="G8" s="28" t="str">
        <f t="shared" si="0"/>
        <v>是</v>
      </c>
      <c r="K8" s="12">
        <f t="shared" si="1"/>
        <v>0</v>
      </c>
    </row>
    <row r="9" s="11" customFormat="1" ht="17" customHeight="1" spans="1:11">
      <c r="A9" s="53" t="s">
        <v>326</v>
      </c>
      <c r="B9" s="54"/>
      <c r="C9" s="35"/>
      <c r="D9" s="55" t="str">
        <f t="shared" si="2"/>
        <v/>
      </c>
      <c r="E9" s="35"/>
      <c r="F9" s="55" t="str">
        <f t="shared" si="3"/>
        <v/>
      </c>
      <c r="G9" s="28" t="str">
        <f t="shared" si="0"/>
        <v>否</v>
      </c>
      <c r="K9" s="12">
        <f t="shared" si="1"/>
        <v>0</v>
      </c>
    </row>
    <row r="10" s="11" customFormat="1" ht="17" customHeight="1" spans="1:11">
      <c r="A10" s="53" t="s">
        <v>327</v>
      </c>
      <c r="B10" s="54">
        <v>501</v>
      </c>
      <c r="C10" s="35">
        <v>559</v>
      </c>
      <c r="D10" s="55">
        <f t="shared" si="2"/>
        <v>0.115768463073852</v>
      </c>
      <c r="E10" s="35">
        <v>558</v>
      </c>
      <c r="F10" s="55">
        <f t="shared" si="3"/>
        <v>0.11377245508982</v>
      </c>
      <c r="G10" s="28" t="str">
        <f t="shared" si="0"/>
        <v>是</v>
      </c>
      <c r="K10" s="12">
        <f t="shared" si="1"/>
        <v>-1</v>
      </c>
    </row>
    <row r="11" s="11" customFormat="1" ht="17" customHeight="1" spans="1:11">
      <c r="A11" s="53" t="s">
        <v>328</v>
      </c>
      <c r="B11" s="54">
        <v>28</v>
      </c>
      <c r="C11" s="35"/>
      <c r="D11" s="55">
        <f t="shared" si="2"/>
        <v>-1</v>
      </c>
      <c r="E11" s="35">
        <v>1</v>
      </c>
      <c r="F11" s="55">
        <f t="shared" si="3"/>
        <v>-0.964285714285714</v>
      </c>
      <c r="G11" s="28"/>
      <c r="K11" s="12"/>
    </row>
    <row r="12" s="11" customFormat="1" ht="17" customHeight="1" spans="1:11">
      <c r="A12" s="53" t="s">
        <v>329</v>
      </c>
      <c r="B12" s="54">
        <v>9486</v>
      </c>
      <c r="C12" s="35">
        <v>10287</v>
      </c>
      <c r="D12" s="55">
        <f t="shared" ref="D12:D38" si="4">IFERROR(C12/B12-1,"")</f>
        <v>0.0844402277039848</v>
      </c>
      <c r="E12" s="35">
        <v>10287</v>
      </c>
      <c r="F12" s="55">
        <f t="shared" ref="F12:F41" si="5">IFERROR(E12/B12-1,"")</f>
        <v>0.0844402277039848</v>
      </c>
      <c r="G12" s="28" t="str">
        <f>IF(A12&lt;&gt;"",IF(SUM(B12:C12)&lt;&gt;0,"是","否"),"是")</f>
        <v>是</v>
      </c>
      <c r="K12" s="12">
        <f t="shared" ref="K12:K38" si="6">E12-C12</f>
        <v>0</v>
      </c>
    </row>
    <row r="13" s="12" customFormat="1" ht="17" customHeight="1" spans="1:11">
      <c r="A13" s="51" t="s">
        <v>330</v>
      </c>
      <c r="B13" s="30">
        <f>SUM(B14:B19)</f>
        <v>10463</v>
      </c>
      <c r="C13" s="30">
        <f>SUM(C14:C19)</f>
        <v>10772</v>
      </c>
      <c r="D13" s="52">
        <f t="shared" si="4"/>
        <v>0.0295326388225174</v>
      </c>
      <c r="E13" s="30">
        <f>SUM(E14:E19)</f>
        <v>10604</v>
      </c>
      <c r="F13" s="52">
        <f t="shared" si="5"/>
        <v>0.0134760584918283</v>
      </c>
      <c r="G13" s="28" t="str">
        <f>IF(A13&lt;&gt;"",IF(SUM(B13:C13)&lt;&gt;0,"是","否"),"是")</f>
        <v>是</v>
      </c>
      <c r="K13" s="12">
        <f t="shared" si="6"/>
        <v>-168</v>
      </c>
    </row>
    <row r="14" s="11" customFormat="1" ht="17" customHeight="1" spans="1:11">
      <c r="A14" s="53" t="s">
        <v>323</v>
      </c>
      <c r="B14" s="54">
        <v>3438</v>
      </c>
      <c r="C14" s="35">
        <v>3007</v>
      </c>
      <c r="D14" s="55">
        <f t="shared" si="4"/>
        <v>-0.125363583478767</v>
      </c>
      <c r="E14" s="35">
        <v>3007</v>
      </c>
      <c r="F14" s="55">
        <f t="shared" si="5"/>
        <v>-0.125363583478767</v>
      </c>
      <c r="G14" s="28" t="str">
        <f>IF(A14&lt;&gt;"",IF(SUM(B14:C14)&lt;&gt;0,"是","否"),"是")</f>
        <v>是</v>
      </c>
      <c r="K14" s="12">
        <f t="shared" si="6"/>
        <v>0</v>
      </c>
    </row>
    <row r="15" s="11" customFormat="1" ht="17" customHeight="1" spans="1:11">
      <c r="A15" s="53" t="s">
        <v>324</v>
      </c>
      <c r="B15" s="54">
        <v>6154</v>
      </c>
      <c r="C15" s="35">
        <v>6391</v>
      </c>
      <c r="D15" s="55">
        <f t="shared" si="4"/>
        <v>0.0385115372115696</v>
      </c>
      <c r="E15" s="35">
        <v>6391</v>
      </c>
      <c r="F15" s="55">
        <f t="shared" si="5"/>
        <v>0.0385115372115696</v>
      </c>
      <c r="G15" s="28" t="str">
        <f>IF(A15&lt;&gt;"",IF(SUM(B15:B15)&lt;&gt;0,"是","否"),"是")</f>
        <v>是</v>
      </c>
      <c r="K15" s="12">
        <f t="shared" si="6"/>
        <v>0</v>
      </c>
    </row>
    <row r="16" s="11" customFormat="1" ht="17" customHeight="1" spans="1:11">
      <c r="A16" s="53" t="s">
        <v>325</v>
      </c>
      <c r="B16" s="54">
        <v>453</v>
      </c>
      <c r="C16" s="35">
        <v>425</v>
      </c>
      <c r="D16" s="55">
        <f t="shared" si="4"/>
        <v>-0.0618101545253863</v>
      </c>
      <c r="E16" s="35">
        <v>425</v>
      </c>
      <c r="F16" s="55">
        <f t="shared" si="5"/>
        <v>-0.0618101545253863</v>
      </c>
      <c r="G16" s="28" t="str">
        <f t="shared" ref="G16:G21" si="7">IF(A16&lt;&gt;"",IF(SUM(B16:C16)&lt;&gt;0,"是","否"),"是")</f>
        <v>是</v>
      </c>
      <c r="K16" s="12">
        <f t="shared" si="6"/>
        <v>0</v>
      </c>
    </row>
    <row r="17" s="11" customFormat="1" ht="17" customHeight="1" spans="1:11">
      <c r="A17" s="53" t="s">
        <v>326</v>
      </c>
      <c r="B17" s="54">
        <v>50</v>
      </c>
      <c r="C17" s="35">
        <v>782</v>
      </c>
      <c r="D17" s="55">
        <f t="shared" si="4"/>
        <v>14.64</v>
      </c>
      <c r="E17" s="35">
        <v>308</v>
      </c>
      <c r="F17" s="55">
        <f t="shared" si="5"/>
        <v>5.16</v>
      </c>
      <c r="G17" s="28" t="str">
        <f t="shared" si="7"/>
        <v>是</v>
      </c>
      <c r="K17" s="12">
        <f t="shared" si="6"/>
        <v>-474</v>
      </c>
    </row>
    <row r="18" s="11" customFormat="1" ht="17" customHeight="1" spans="1:11">
      <c r="A18" s="53" t="s">
        <v>327</v>
      </c>
      <c r="B18" s="54">
        <v>355</v>
      </c>
      <c r="C18" s="35">
        <v>160</v>
      </c>
      <c r="D18" s="55">
        <f t="shared" si="4"/>
        <v>-0.549295774647887</v>
      </c>
      <c r="E18" s="35">
        <v>12</v>
      </c>
      <c r="F18" s="55">
        <f t="shared" si="5"/>
        <v>-0.966197183098592</v>
      </c>
      <c r="G18" s="28" t="str">
        <f>IF(A18&lt;&gt;"",IF(SUM(B18:B18)&lt;&gt;0,"是","否"),"是")</f>
        <v>是</v>
      </c>
      <c r="K18" s="12">
        <f t="shared" si="6"/>
        <v>-148</v>
      </c>
    </row>
    <row r="19" s="11" customFormat="1" ht="17" customHeight="1" spans="1:11">
      <c r="A19" s="53" t="s">
        <v>328</v>
      </c>
      <c r="B19" s="54">
        <v>13</v>
      </c>
      <c r="C19" s="35">
        <v>7</v>
      </c>
      <c r="D19" s="55">
        <f t="shared" si="4"/>
        <v>-0.461538461538462</v>
      </c>
      <c r="E19" s="35">
        <v>461</v>
      </c>
      <c r="F19" s="55">
        <f t="shared" si="5"/>
        <v>34.4615384615385</v>
      </c>
      <c r="G19" s="28" t="str">
        <f t="shared" si="7"/>
        <v>是</v>
      </c>
      <c r="K19" s="12">
        <f t="shared" si="6"/>
        <v>454</v>
      </c>
    </row>
    <row r="20" s="12" customFormat="1" ht="17" customHeight="1" spans="1:11">
      <c r="A20" s="51" t="s">
        <v>331</v>
      </c>
      <c r="B20" s="30">
        <f>SUM(B21:B26)</f>
        <v>15541</v>
      </c>
      <c r="C20" s="30">
        <f>SUM(C21:C26)</f>
        <v>16187</v>
      </c>
      <c r="D20" s="52">
        <f t="shared" si="4"/>
        <v>0.0415674667009844</v>
      </c>
      <c r="E20" s="30">
        <f>SUM(E21:E26)</f>
        <v>16187</v>
      </c>
      <c r="F20" s="52">
        <f t="shared" si="5"/>
        <v>0.0415674667009844</v>
      </c>
      <c r="G20" s="28" t="str">
        <f t="shared" si="7"/>
        <v>是</v>
      </c>
      <c r="K20" s="12">
        <f t="shared" si="6"/>
        <v>0</v>
      </c>
    </row>
    <row r="21" s="11" customFormat="1" ht="17" customHeight="1" spans="1:11">
      <c r="A21" s="53" t="s">
        <v>323</v>
      </c>
      <c r="B21" s="54">
        <v>13457</v>
      </c>
      <c r="C21" s="35">
        <v>15478</v>
      </c>
      <c r="D21" s="55">
        <f t="shared" si="4"/>
        <v>0.150182061380694</v>
      </c>
      <c r="E21" s="35">
        <v>15478</v>
      </c>
      <c r="F21" s="55">
        <f t="shared" si="5"/>
        <v>0.150182061380694</v>
      </c>
      <c r="G21" s="28" t="str">
        <f t="shared" si="7"/>
        <v>是</v>
      </c>
      <c r="K21" s="12">
        <f t="shared" si="6"/>
        <v>0</v>
      </c>
    </row>
    <row r="22" s="11" customFormat="1" ht="17" customHeight="1" spans="1:11">
      <c r="A22" s="53" t="s">
        <v>324</v>
      </c>
      <c r="B22" s="54">
        <v>1389</v>
      </c>
      <c r="C22" s="35"/>
      <c r="D22" s="55">
        <f t="shared" si="4"/>
        <v>-1</v>
      </c>
      <c r="E22" s="35"/>
      <c r="F22" s="55">
        <f t="shared" si="5"/>
        <v>-1</v>
      </c>
      <c r="G22" s="28" t="str">
        <f>IF(A22&lt;&gt;"",IF(SUM(B22:B22)&lt;&gt;0,"是","否"),"是")</f>
        <v>是</v>
      </c>
      <c r="K22" s="12">
        <f t="shared" si="6"/>
        <v>0</v>
      </c>
    </row>
    <row r="23" s="11" customFormat="1" ht="17" customHeight="1" spans="1:11">
      <c r="A23" s="53" t="s">
        <v>325</v>
      </c>
      <c r="B23" s="54">
        <v>521</v>
      </c>
      <c r="C23" s="35">
        <v>42</v>
      </c>
      <c r="D23" s="55">
        <f t="shared" si="4"/>
        <v>-0.919385796545106</v>
      </c>
      <c r="E23" s="35">
        <v>41</v>
      </c>
      <c r="F23" s="55">
        <f t="shared" si="5"/>
        <v>-0.921305182341651</v>
      </c>
      <c r="G23" s="28" t="str">
        <f>IF(A23&lt;&gt;"",IF(SUM(B23:C23)&lt;&gt;0,"是","否"),"是")</f>
        <v>是</v>
      </c>
      <c r="K23" s="12">
        <f t="shared" si="6"/>
        <v>-1</v>
      </c>
    </row>
    <row r="24" s="11" customFormat="1" ht="17" customHeight="1" spans="1:11">
      <c r="A24" s="53" t="s">
        <v>326</v>
      </c>
      <c r="B24" s="54"/>
      <c r="C24" s="35"/>
      <c r="D24" s="55" t="str">
        <f t="shared" si="4"/>
        <v/>
      </c>
      <c r="E24" s="35"/>
      <c r="F24" s="55" t="str">
        <f t="shared" si="5"/>
        <v/>
      </c>
      <c r="G24" s="28" t="str">
        <f>IF(A24&lt;&gt;"",IF(SUM(B24:C24)&lt;&gt;0,"是","否"),"是")</f>
        <v>否</v>
      </c>
      <c r="K24" s="12">
        <f t="shared" si="6"/>
        <v>0</v>
      </c>
    </row>
    <row r="25" s="11" customFormat="1" ht="17" customHeight="1" spans="1:11">
      <c r="A25" s="53" t="s">
        <v>327</v>
      </c>
      <c r="B25" s="54">
        <v>174</v>
      </c>
      <c r="C25" s="35">
        <v>667</v>
      </c>
      <c r="D25" s="55">
        <f t="shared" si="4"/>
        <v>2.83333333333333</v>
      </c>
      <c r="E25" s="35">
        <v>668</v>
      </c>
      <c r="F25" s="55">
        <f t="shared" si="5"/>
        <v>2.83908045977011</v>
      </c>
      <c r="G25" s="28" t="str">
        <f>IF(A25&lt;&gt;"",IF(SUM(B25:B25)&lt;&gt;0,"是","否"),"是")</f>
        <v>是</v>
      </c>
      <c r="K25" s="12">
        <f t="shared" si="6"/>
        <v>1</v>
      </c>
    </row>
    <row r="26" s="11" customFormat="1" ht="17" customHeight="1" spans="1:11">
      <c r="A26" s="53" t="s">
        <v>328</v>
      </c>
      <c r="B26" s="54"/>
      <c r="C26" s="35"/>
      <c r="D26" s="55" t="str">
        <f t="shared" si="4"/>
        <v/>
      </c>
      <c r="E26" s="35"/>
      <c r="F26" s="55" t="str">
        <f t="shared" si="5"/>
        <v/>
      </c>
      <c r="G26" s="28" t="str">
        <f>IF(A26&lt;&gt;"",IF(SUM(B26:C26)&lt;&gt;0,"是","否"),"是")</f>
        <v>否</v>
      </c>
      <c r="K26" s="12">
        <f t="shared" si="6"/>
        <v>0</v>
      </c>
    </row>
    <row r="27" s="12" customFormat="1" ht="17" customHeight="1" spans="1:11">
      <c r="A27" s="51" t="s">
        <v>332</v>
      </c>
      <c r="B27" s="30"/>
      <c r="C27" s="30"/>
      <c r="D27" s="52" t="str">
        <f t="shared" si="4"/>
        <v/>
      </c>
      <c r="E27" s="30"/>
      <c r="F27" s="52" t="str">
        <f t="shared" si="5"/>
        <v/>
      </c>
      <c r="G27" s="28" t="str">
        <f>IF(A27&lt;&gt;"",IF(SUM(B27:C27)&lt;&gt;0,"是","否"),"是")</f>
        <v>否</v>
      </c>
      <c r="K27" s="12">
        <f t="shared" si="6"/>
        <v>0</v>
      </c>
    </row>
    <row r="28" s="12" customFormat="1" ht="17" customHeight="1" spans="1:11">
      <c r="A28" s="51" t="s">
        <v>333</v>
      </c>
      <c r="B28" s="30"/>
      <c r="C28" s="30"/>
      <c r="D28" s="52" t="str">
        <f t="shared" si="4"/>
        <v/>
      </c>
      <c r="E28" s="30"/>
      <c r="F28" s="52" t="str">
        <f t="shared" si="5"/>
        <v/>
      </c>
      <c r="G28" s="28" t="str">
        <f>IF(A28&lt;&gt;"",IF(SUM(B28:C28)&lt;&gt;0,"是","否"),"是")</f>
        <v>否</v>
      </c>
      <c r="K28" s="12">
        <f t="shared" si="6"/>
        <v>0</v>
      </c>
    </row>
    <row r="29" s="12" customFormat="1" ht="17" customHeight="1" spans="1:11">
      <c r="A29" s="51" t="s">
        <v>334</v>
      </c>
      <c r="B29" s="30">
        <f>SUM(B30:B35)</f>
        <v>1707</v>
      </c>
      <c r="C29" s="30">
        <f>SUM(C30:C35)</f>
        <v>1506</v>
      </c>
      <c r="D29" s="52">
        <f t="shared" si="4"/>
        <v>-0.117750439367311</v>
      </c>
      <c r="E29" s="30">
        <f>SUM(E30:E35)</f>
        <v>1506</v>
      </c>
      <c r="F29" s="52">
        <f t="shared" si="5"/>
        <v>-0.117750439367311</v>
      </c>
      <c r="G29" s="28" t="str">
        <f>IF(A29&lt;&gt;"",IF(SUM(B29:C29)&lt;&gt;0,"是","否"),"是")</f>
        <v>是</v>
      </c>
      <c r="K29" s="12">
        <f t="shared" ref="K29:K58" si="8">E29-C29</f>
        <v>0</v>
      </c>
    </row>
    <row r="30" s="11" customFormat="1" ht="17" customHeight="1" spans="1:11">
      <c r="A30" s="53" t="s">
        <v>323</v>
      </c>
      <c r="B30" s="54">
        <v>752</v>
      </c>
      <c r="C30" s="35">
        <v>764</v>
      </c>
      <c r="D30" s="55">
        <f t="shared" si="4"/>
        <v>0.0159574468085106</v>
      </c>
      <c r="E30" s="35">
        <v>764</v>
      </c>
      <c r="F30" s="55">
        <f t="shared" si="5"/>
        <v>0.0159574468085106</v>
      </c>
      <c r="G30" s="28" t="str">
        <f>IF(A30&lt;&gt;"",IF(SUM(B30:C30)&lt;&gt;0,"是","否"),"是")</f>
        <v>是</v>
      </c>
      <c r="K30" s="12">
        <f t="shared" si="8"/>
        <v>0</v>
      </c>
    </row>
    <row r="31" s="11" customFormat="1" ht="17" customHeight="1" spans="1:11">
      <c r="A31" s="53" t="s">
        <v>324</v>
      </c>
      <c r="B31" s="35"/>
      <c r="C31" s="35"/>
      <c r="D31" s="55" t="str">
        <f t="shared" si="4"/>
        <v/>
      </c>
      <c r="E31" s="35"/>
      <c r="F31" s="55" t="str">
        <f t="shared" si="5"/>
        <v/>
      </c>
      <c r="G31" s="28" t="str">
        <f>IF(A31&lt;&gt;"",IF(SUM(B31:B31)&lt;&gt;0,"是","否"),"是")</f>
        <v>否</v>
      </c>
      <c r="K31" s="12">
        <f t="shared" si="8"/>
        <v>0</v>
      </c>
    </row>
    <row r="32" s="11" customFormat="1" ht="17" customHeight="1" spans="1:11">
      <c r="A32" s="53" t="s">
        <v>325</v>
      </c>
      <c r="B32" s="35">
        <v>1</v>
      </c>
      <c r="C32" s="35"/>
      <c r="D32" s="55">
        <f t="shared" si="4"/>
        <v>-1</v>
      </c>
      <c r="E32" s="35"/>
      <c r="F32" s="55">
        <f t="shared" si="5"/>
        <v>-1</v>
      </c>
      <c r="G32" s="28" t="str">
        <f t="shared" ref="G32:G37" si="9">IF(A32&lt;&gt;"",IF(SUM(B32:C32)&lt;&gt;0,"是","否"),"是")</f>
        <v>是</v>
      </c>
      <c r="K32" s="12">
        <f t="shared" si="8"/>
        <v>0</v>
      </c>
    </row>
    <row r="33" s="11" customFormat="1" ht="17" customHeight="1" spans="1:11">
      <c r="A33" s="53" t="s">
        <v>326</v>
      </c>
      <c r="B33" s="35"/>
      <c r="C33" s="35"/>
      <c r="D33" s="55" t="str">
        <f t="shared" si="4"/>
        <v/>
      </c>
      <c r="E33" s="35"/>
      <c r="F33" s="55" t="str">
        <f t="shared" si="5"/>
        <v/>
      </c>
      <c r="G33" s="28" t="str">
        <f t="shared" si="9"/>
        <v>否</v>
      </c>
      <c r="K33" s="12">
        <f t="shared" si="8"/>
        <v>0</v>
      </c>
    </row>
    <row r="34" s="11" customFormat="1" ht="17" customHeight="1" spans="1:11">
      <c r="A34" s="53" t="s">
        <v>335</v>
      </c>
      <c r="B34" s="35"/>
      <c r="C34" s="35">
        <v>1</v>
      </c>
      <c r="D34" s="55" t="str">
        <f>IFERROR(C35/B34-1,"")</f>
        <v/>
      </c>
      <c r="E34" s="35">
        <v>1</v>
      </c>
      <c r="F34" s="55" t="str">
        <f t="shared" si="5"/>
        <v/>
      </c>
      <c r="G34" s="28" t="str">
        <f>IF(A34&lt;&gt;"",IF(SUM(B34:B34)&lt;&gt;0,"是","否"),"是")</f>
        <v>否</v>
      </c>
      <c r="K34" s="12">
        <f t="shared" si="8"/>
        <v>0</v>
      </c>
    </row>
    <row r="35" s="11" customFormat="1" ht="17" customHeight="1" spans="1:11">
      <c r="A35" s="53" t="s">
        <v>336</v>
      </c>
      <c r="B35" s="35">
        <v>954</v>
      </c>
      <c r="C35" s="35">
        <v>741</v>
      </c>
      <c r="D35" s="55">
        <f t="shared" ref="D35:D37" si="10">IFERROR(C35/B35-1,"")</f>
        <v>-0.223270440251572</v>
      </c>
      <c r="E35" s="35">
        <v>741</v>
      </c>
      <c r="F35" s="55">
        <f t="shared" si="5"/>
        <v>-0.223270440251572</v>
      </c>
      <c r="G35" s="28" t="str">
        <f t="shared" si="9"/>
        <v>是</v>
      </c>
      <c r="K35" s="12">
        <f t="shared" si="8"/>
        <v>0</v>
      </c>
    </row>
    <row r="36" s="12" customFormat="1" ht="17" customHeight="1" spans="1:11">
      <c r="A36" s="51" t="s">
        <v>337</v>
      </c>
      <c r="B36" s="30">
        <f>SUM(B37:B42)</f>
        <v>1097</v>
      </c>
      <c r="C36" s="30">
        <f>SUM(C37:C42)</f>
        <v>1135</v>
      </c>
      <c r="D36" s="52">
        <f t="shared" si="10"/>
        <v>0.0346399270738378</v>
      </c>
      <c r="E36" s="30">
        <f>SUM(E37:E42)</f>
        <v>1135</v>
      </c>
      <c r="F36" s="52">
        <f t="shared" si="5"/>
        <v>0.0346399270738378</v>
      </c>
      <c r="G36" s="28" t="str">
        <f t="shared" si="9"/>
        <v>是</v>
      </c>
      <c r="K36" s="12">
        <f t="shared" si="8"/>
        <v>0</v>
      </c>
    </row>
    <row r="37" s="11" customFormat="1" ht="17" customHeight="1" spans="1:11">
      <c r="A37" s="53" t="s">
        <v>323</v>
      </c>
      <c r="B37" s="54">
        <v>793</v>
      </c>
      <c r="C37" s="35">
        <v>845</v>
      </c>
      <c r="D37" s="55">
        <f t="shared" si="10"/>
        <v>0.0655737704918034</v>
      </c>
      <c r="E37" s="35">
        <v>845</v>
      </c>
      <c r="F37" s="55">
        <f t="shared" si="5"/>
        <v>0.0655737704918034</v>
      </c>
      <c r="G37" s="28" t="str">
        <f t="shared" si="9"/>
        <v>是</v>
      </c>
      <c r="K37" s="12">
        <f t="shared" si="8"/>
        <v>0</v>
      </c>
    </row>
    <row r="38" s="11" customFormat="1" ht="17" customHeight="1" spans="1:11">
      <c r="A38" s="53" t="s">
        <v>324</v>
      </c>
      <c r="B38" s="54"/>
      <c r="C38" s="35"/>
      <c r="D38" s="55" t="str">
        <f>IFERROR(C39/B38-1,"")</f>
        <v/>
      </c>
      <c r="E38" s="35"/>
      <c r="F38" s="55" t="str">
        <f t="shared" si="5"/>
        <v/>
      </c>
      <c r="G38" s="28" t="str">
        <f>IF(A38&lt;&gt;"",IF(SUM(B38:B38)&lt;&gt;0,"是","否"),"是")</f>
        <v>否</v>
      </c>
      <c r="K38" s="12">
        <f t="shared" si="8"/>
        <v>0</v>
      </c>
    </row>
    <row r="39" s="11" customFormat="1" ht="17" customHeight="1" spans="1:11">
      <c r="A39" s="53" t="s">
        <v>325</v>
      </c>
      <c r="B39" s="54">
        <v>2</v>
      </c>
      <c r="C39" s="35">
        <v>3</v>
      </c>
      <c r="D39" s="55">
        <f>IFERROR(C39/B39-1,"")</f>
        <v>0.5</v>
      </c>
      <c r="E39" s="35">
        <v>3</v>
      </c>
      <c r="F39" s="55">
        <f t="shared" si="5"/>
        <v>0.5</v>
      </c>
      <c r="G39" s="28" t="str">
        <f t="shared" ref="G39:G44" si="11">IF(A39&lt;&gt;"",IF(SUM(B39:C39)&lt;&gt;0,"是","否"),"是")</f>
        <v>是</v>
      </c>
      <c r="K39" s="12">
        <f t="shared" si="8"/>
        <v>0</v>
      </c>
    </row>
    <row r="40" s="11" customFormat="1" ht="17" customHeight="1" spans="1:11">
      <c r="A40" s="53" t="s">
        <v>326</v>
      </c>
      <c r="B40" s="54"/>
      <c r="C40" s="35"/>
      <c r="D40" s="55" t="str">
        <f t="shared" ref="D39:D53" si="12">IFERROR(C40/B40-1,"")</f>
        <v/>
      </c>
      <c r="E40" s="35"/>
      <c r="F40" s="55" t="str">
        <f t="shared" si="5"/>
        <v/>
      </c>
      <c r="G40" s="28" t="str">
        <f t="shared" si="11"/>
        <v>否</v>
      </c>
      <c r="K40" s="12">
        <f t="shared" si="8"/>
        <v>0</v>
      </c>
    </row>
    <row r="41" s="11" customFormat="1" ht="17" customHeight="1" spans="1:11">
      <c r="A41" s="53" t="s">
        <v>338</v>
      </c>
      <c r="B41" s="54">
        <v>300</v>
      </c>
      <c r="C41" s="35">
        <v>280</v>
      </c>
      <c r="D41" s="55">
        <f t="shared" si="12"/>
        <v>-0.0666666666666667</v>
      </c>
      <c r="E41" s="35">
        <v>280</v>
      </c>
      <c r="F41" s="55">
        <f t="shared" si="5"/>
        <v>-0.0666666666666667</v>
      </c>
      <c r="G41" s="28" t="str">
        <f>IF(A41&lt;&gt;"",IF(SUM(B41:B41)&lt;&gt;0,"是","否"),"是")</f>
        <v>是</v>
      </c>
      <c r="K41" s="12">
        <f t="shared" si="8"/>
        <v>0</v>
      </c>
    </row>
    <row r="42" s="11" customFormat="1" ht="17" customHeight="1" spans="1:11">
      <c r="A42" s="53" t="s">
        <v>328</v>
      </c>
      <c r="B42" s="54">
        <v>2</v>
      </c>
      <c r="C42" s="35">
        <v>7</v>
      </c>
      <c r="D42" s="55">
        <f t="shared" si="12"/>
        <v>2.5</v>
      </c>
      <c r="E42" s="35">
        <v>7</v>
      </c>
      <c r="F42" s="55">
        <f t="shared" ref="F42:F50" si="13">IFERROR(E42/B42-1,"")</f>
        <v>2.5</v>
      </c>
      <c r="G42" s="28" t="str">
        <f t="shared" si="11"/>
        <v>是</v>
      </c>
      <c r="K42" s="12">
        <f t="shared" si="8"/>
        <v>0</v>
      </c>
    </row>
    <row r="43" s="12" customFormat="1" ht="17" customHeight="1" spans="1:11">
      <c r="A43" s="56" t="s">
        <v>339</v>
      </c>
      <c r="B43" s="57">
        <f>SUM(B44:B50)</f>
        <v>47435</v>
      </c>
      <c r="C43" s="57">
        <f>SUM(C44:C50)</f>
        <v>50462</v>
      </c>
      <c r="D43" s="52">
        <f t="shared" si="12"/>
        <v>0.0638136397175082</v>
      </c>
      <c r="E43" s="58">
        <f>SUM(E44:E50)</f>
        <v>50295</v>
      </c>
      <c r="F43" s="55">
        <f t="shared" si="13"/>
        <v>0.0602930325708866</v>
      </c>
      <c r="G43" s="28" t="str">
        <f t="shared" si="11"/>
        <v>是</v>
      </c>
      <c r="K43" s="12">
        <f t="shared" si="8"/>
        <v>-167</v>
      </c>
    </row>
    <row r="44" s="12" customFormat="1" ht="17" customHeight="1" spans="1:11">
      <c r="A44" s="59" t="s">
        <v>323</v>
      </c>
      <c r="B44" s="60">
        <f t="shared" ref="B44:F44" si="14">B6+B14+B21+B30+B37</f>
        <v>27041</v>
      </c>
      <c r="C44" s="60">
        <f t="shared" si="14"/>
        <v>30099</v>
      </c>
      <c r="D44" s="55">
        <f t="shared" si="12"/>
        <v>0.113087533745054</v>
      </c>
      <c r="E44" s="54">
        <f>E6+E14+E21+E30+E37</f>
        <v>30099</v>
      </c>
      <c r="F44" s="55">
        <f t="shared" si="13"/>
        <v>0.113087533745054</v>
      </c>
      <c r="G44" s="28" t="str">
        <f t="shared" si="11"/>
        <v>是</v>
      </c>
      <c r="K44" s="12">
        <f t="shared" si="8"/>
        <v>0</v>
      </c>
    </row>
    <row r="45" s="12" customFormat="1" ht="17" customHeight="1" spans="1:11">
      <c r="A45" s="61" t="s">
        <v>324</v>
      </c>
      <c r="B45" s="62">
        <f t="shared" ref="B45:F45" si="15">B7+B15+B22+B31+B38</f>
        <v>7543</v>
      </c>
      <c r="C45" s="62">
        <f t="shared" si="15"/>
        <v>6391</v>
      </c>
      <c r="D45" s="55">
        <f t="shared" si="12"/>
        <v>-0.152724380220072</v>
      </c>
      <c r="E45" s="63">
        <f t="shared" si="15"/>
        <v>6391</v>
      </c>
      <c r="F45" s="55">
        <f t="shared" si="13"/>
        <v>-0.152724380220072</v>
      </c>
      <c r="G45" s="28" t="str">
        <f>IF(A45&lt;&gt;"",IF(SUM(B45:B45)&lt;&gt;0,"是","否"),"是")</f>
        <v>是</v>
      </c>
      <c r="K45" s="12">
        <f t="shared" si="8"/>
        <v>0</v>
      </c>
    </row>
    <row r="46" s="12" customFormat="1" ht="17" customHeight="1" spans="1:11">
      <c r="A46" s="59" t="s">
        <v>325</v>
      </c>
      <c r="B46" s="64">
        <f t="shared" ref="B46:F46" si="16">B8+B16+B23+B32+B39</f>
        <v>988</v>
      </c>
      <c r="C46" s="64">
        <f t="shared" si="16"/>
        <v>481</v>
      </c>
      <c r="D46" s="55">
        <f t="shared" si="12"/>
        <v>-0.513157894736842</v>
      </c>
      <c r="E46" s="65">
        <f t="shared" si="16"/>
        <v>480</v>
      </c>
      <c r="F46" s="55">
        <f t="shared" si="13"/>
        <v>-0.51417004048583</v>
      </c>
      <c r="G46" s="28" t="str">
        <f>IF(A46&lt;&gt;"",IF(SUM(B46:C46)&lt;&gt;0,"是","否"),"是")</f>
        <v>是</v>
      </c>
      <c r="K46" s="12">
        <f t="shared" si="8"/>
        <v>-1</v>
      </c>
    </row>
    <row r="47" s="12" customFormat="1" ht="17" customHeight="1" spans="1:11">
      <c r="A47" s="66" t="s">
        <v>326</v>
      </c>
      <c r="B47" s="62">
        <f t="shared" ref="B47:F47" si="17">B9+B17+B24+B33+B40</f>
        <v>50</v>
      </c>
      <c r="C47" s="62">
        <f t="shared" si="17"/>
        <v>782</v>
      </c>
      <c r="D47" s="55">
        <f t="shared" si="12"/>
        <v>14.64</v>
      </c>
      <c r="E47" s="63">
        <f t="shared" si="17"/>
        <v>308</v>
      </c>
      <c r="F47" s="55">
        <f t="shared" si="13"/>
        <v>5.16</v>
      </c>
      <c r="G47" s="28" t="str">
        <f>IF(A47&lt;&gt;"",IF(SUM(B47:C47)&lt;&gt;0,"是","否"),"是")</f>
        <v>是</v>
      </c>
      <c r="K47" s="12">
        <f t="shared" si="8"/>
        <v>-474</v>
      </c>
    </row>
    <row r="48" s="11" customFormat="1" ht="17" customHeight="1" spans="1:11">
      <c r="A48" s="59" t="s">
        <v>327</v>
      </c>
      <c r="B48" s="62">
        <f t="shared" ref="B48:F48" si="18">B10+B18+B25+B34</f>
        <v>1030</v>
      </c>
      <c r="C48" s="62">
        <f>C10+C18+C25</f>
        <v>1386</v>
      </c>
      <c r="D48" s="55">
        <f t="shared" si="12"/>
        <v>0.345631067961165</v>
      </c>
      <c r="E48" s="63">
        <f t="shared" si="18"/>
        <v>1239</v>
      </c>
      <c r="F48" s="55">
        <f t="shared" si="13"/>
        <v>0.202912621359223</v>
      </c>
      <c r="G48" s="28" t="str">
        <f>IF(A48&lt;&gt;"",IF(SUM(B48:B48)&lt;&gt;0,"是","否"),"是")</f>
        <v>是</v>
      </c>
      <c r="K48" s="12">
        <f t="shared" si="8"/>
        <v>-147</v>
      </c>
    </row>
    <row r="49" s="11" customFormat="1" ht="17" customHeight="1" spans="1:11">
      <c r="A49" s="59" t="s">
        <v>328</v>
      </c>
      <c r="B49" s="62">
        <f>B11+B19+B26+B42</f>
        <v>43</v>
      </c>
      <c r="C49" s="62">
        <f>C11+C19+C26+C42+C34</f>
        <v>15</v>
      </c>
      <c r="D49" s="55">
        <f t="shared" si="12"/>
        <v>-0.651162790697674</v>
      </c>
      <c r="E49" s="63">
        <f>E11+E19+E26+E42+E34</f>
        <v>470</v>
      </c>
      <c r="F49" s="55">
        <f t="shared" si="13"/>
        <v>9.93023255813953</v>
      </c>
      <c r="G49" s="28"/>
      <c r="K49" s="12"/>
    </row>
    <row r="50" s="11" customFormat="1" ht="17" customHeight="1" spans="1:11">
      <c r="A50" s="59" t="s">
        <v>329</v>
      </c>
      <c r="B50" s="62">
        <f t="shared" ref="B50:F50" si="19">B12+B35+B41</f>
        <v>10740</v>
      </c>
      <c r="C50" s="62">
        <f t="shared" si="19"/>
        <v>11308</v>
      </c>
      <c r="D50" s="55">
        <f t="shared" si="12"/>
        <v>0.0528864059590317</v>
      </c>
      <c r="E50" s="63">
        <f t="shared" si="19"/>
        <v>11308</v>
      </c>
      <c r="F50" s="55">
        <f t="shared" si="13"/>
        <v>0.0528864059590317</v>
      </c>
      <c r="G50" s="28" t="str">
        <f>IF(A50&lt;&gt;"",IF(SUM(B50:C50)&lt;&gt;0,"是","否"),"是")</f>
        <v>是</v>
      </c>
      <c r="K50" s="12">
        <f>E50-C50</f>
        <v>0</v>
      </c>
    </row>
    <row r="51" s="11" customFormat="1" ht="17" customHeight="1" spans="1:11">
      <c r="A51" s="56"/>
      <c r="B51" s="57"/>
      <c r="C51" s="67"/>
      <c r="D51" s="52"/>
      <c r="E51" s="58"/>
      <c r="F51" s="52"/>
      <c r="G51" s="28"/>
      <c r="K51" s="12"/>
    </row>
    <row r="52" s="11" customFormat="1" ht="17" customHeight="1" spans="1:11">
      <c r="A52" s="56"/>
      <c r="B52" s="57"/>
      <c r="C52" s="67"/>
      <c r="D52" s="52"/>
      <c r="E52" s="67"/>
      <c r="F52" s="52"/>
      <c r="G52" s="28" t="str">
        <f>IF(A52&lt;&gt;"",IF(SUM(B52:C52)&lt;&gt;0,"是","否"),"是")</f>
        <v>是</v>
      </c>
      <c r="K52" s="12">
        <f>E52-C52</f>
        <v>0</v>
      </c>
    </row>
    <row r="53" s="12" customFormat="1" ht="17" customHeight="1" spans="1:11">
      <c r="A53" s="68" t="s">
        <v>322</v>
      </c>
      <c r="B53" s="31">
        <f>SUM(B54:B57)</f>
        <v>18627</v>
      </c>
      <c r="C53" s="31">
        <f>SUM(C54:C57)</f>
        <v>20906</v>
      </c>
      <c r="D53" s="69">
        <f>IFERROR(C53/B53-1,"")</f>
        <v>0.122349277929887</v>
      </c>
      <c r="E53" s="31">
        <f>SUM(E54:E57)</f>
        <v>20906</v>
      </c>
      <c r="F53" s="69">
        <f>IFERROR(E53/B53-1,"")</f>
        <v>0.122349277929887</v>
      </c>
      <c r="G53" s="28" t="str">
        <f>IF(A53&lt;&gt;"",IF(SUM(B53:C53)&lt;&gt;0,"是","否"),"是")</f>
        <v>是</v>
      </c>
      <c r="K53" s="12">
        <f>E53-C53</f>
        <v>0</v>
      </c>
    </row>
    <row r="54" s="11" customFormat="1" ht="17" customHeight="1" spans="1:11">
      <c r="A54" s="34" t="s">
        <v>340</v>
      </c>
      <c r="B54" s="35">
        <v>9457</v>
      </c>
      <c r="C54" s="35">
        <v>10287</v>
      </c>
      <c r="D54" s="70">
        <f>IFERROR(C54/B54-1,"")</f>
        <v>0.087765676218674</v>
      </c>
      <c r="E54" s="71">
        <v>10074</v>
      </c>
      <c r="F54" s="70">
        <f>IFERROR(E54/B54-1,"")</f>
        <v>0.0652426773818335</v>
      </c>
      <c r="G54" s="28" t="str">
        <f>IF(A54&lt;&gt;"",IF(SUM(B54:C54)&lt;&gt;0,"是","否"),"是")</f>
        <v>是</v>
      </c>
      <c r="K54" s="12">
        <f>E54-C54</f>
        <v>-213</v>
      </c>
    </row>
    <row r="55" s="11" customFormat="1" ht="17" customHeight="1" spans="1:11">
      <c r="A55" s="72" t="s">
        <v>341</v>
      </c>
      <c r="B55" s="73">
        <v>29</v>
      </c>
      <c r="C55" s="73"/>
      <c r="D55" s="70">
        <f>IFERROR(C55/B55-1,"")</f>
        <v>-1</v>
      </c>
      <c r="E55" s="71">
        <v>167</v>
      </c>
      <c r="F55" s="70">
        <f>IFERROR(E55/B55-1,"")</f>
        <v>4.75862068965517</v>
      </c>
      <c r="G55" s="28" t="str">
        <f>IF(A55&lt;&gt;"",IF(SUM(B55:B55)&lt;&gt;0,"是","否"),"是")</f>
        <v>是</v>
      </c>
      <c r="K55" s="12">
        <f>E55-C55</f>
        <v>167</v>
      </c>
    </row>
    <row r="56" s="11" customFormat="1" ht="17" customHeight="1" spans="1:11">
      <c r="A56" s="72" t="s">
        <v>342</v>
      </c>
      <c r="B56" s="73"/>
      <c r="C56" s="73"/>
      <c r="D56" s="70"/>
      <c r="E56" s="71">
        <v>46</v>
      </c>
      <c r="F56" s="70"/>
      <c r="G56" s="28"/>
      <c r="K56" s="12"/>
    </row>
    <row r="57" s="11" customFormat="1" ht="17" customHeight="1" spans="1:11">
      <c r="A57" s="72" t="s">
        <v>343</v>
      </c>
      <c r="B57" s="73">
        <v>9141</v>
      </c>
      <c r="C57" s="73">
        <v>10619</v>
      </c>
      <c r="D57" s="70">
        <f t="shared" ref="D57:D61" si="20">IFERROR(C57/B57-1,"")</f>
        <v>0.161689093097035</v>
      </c>
      <c r="E57" s="71">
        <v>10619</v>
      </c>
      <c r="F57" s="70">
        <f t="shared" ref="F57:F71" si="21">IFERROR(E57/B57-1,"")</f>
        <v>0.161689093097035</v>
      </c>
      <c r="G57" s="28" t="str">
        <f t="shared" ref="G57:G59" si="22">IF(A57&lt;&gt;"",IF(SUM(B57:C57)&lt;&gt;0,"是","否"),"是")</f>
        <v>是</v>
      </c>
      <c r="K57" s="12">
        <f t="shared" ref="K57:K71" si="23">E57-C57</f>
        <v>0</v>
      </c>
    </row>
    <row r="58" s="12" customFormat="1" ht="17" customHeight="1" spans="1:11">
      <c r="A58" s="68" t="s">
        <v>330</v>
      </c>
      <c r="B58" s="31">
        <f>SUM(B59:B62)</f>
        <v>6630</v>
      </c>
      <c r="C58" s="31">
        <f>SUM(C59:C62)</f>
        <v>7542</v>
      </c>
      <c r="D58" s="69">
        <f t="shared" si="20"/>
        <v>0.137556561085973</v>
      </c>
      <c r="E58" s="31">
        <f>SUM(E59:E62)</f>
        <v>7542</v>
      </c>
      <c r="F58" s="69">
        <f t="shared" si="21"/>
        <v>0.137556561085973</v>
      </c>
      <c r="G58" s="28" t="str">
        <f t="shared" si="22"/>
        <v>是</v>
      </c>
      <c r="K58" s="12">
        <f t="shared" si="23"/>
        <v>0</v>
      </c>
    </row>
    <row r="59" s="11" customFormat="1" ht="17" customHeight="1" spans="1:11">
      <c r="A59" s="34" t="s">
        <v>340</v>
      </c>
      <c r="B59" s="73">
        <v>6608</v>
      </c>
      <c r="C59" s="73">
        <v>7542</v>
      </c>
      <c r="D59" s="70">
        <f t="shared" si="20"/>
        <v>0.141343825665859</v>
      </c>
      <c r="E59" s="71">
        <v>7529</v>
      </c>
      <c r="F59" s="70">
        <f t="shared" si="21"/>
        <v>0.139376513317191</v>
      </c>
      <c r="G59" s="28" t="str">
        <f t="shared" si="22"/>
        <v>是</v>
      </c>
      <c r="K59" s="12">
        <f t="shared" si="23"/>
        <v>-13</v>
      </c>
    </row>
    <row r="60" s="11" customFormat="1" ht="17" customHeight="1" spans="1:11">
      <c r="A60" s="72" t="s">
        <v>341</v>
      </c>
      <c r="B60" s="73">
        <v>22</v>
      </c>
      <c r="C60" s="73"/>
      <c r="D60" s="70">
        <f t="shared" si="20"/>
        <v>-1</v>
      </c>
      <c r="E60" s="71">
        <v>10</v>
      </c>
      <c r="F60" s="70">
        <f t="shared" si="21"/>
        <v>-0.545454545454545</v>
      </c>
      <c r="G60" s="28" t="str">
        <f>IF(A60&lt;&gt;"",IF(SUM(B60:B60)&lt;&gt;0,"是","否"),"是")</f>
        <v>是</v>
      </c>
      <c r="K60" s="12">
        <f t="shared" si="23"/>
        <v>10</v>
      </c>
    </row>
    <row r="61" s="11" customFormat="1" ht="17" customHeight="1" spans="1:11">
      <c r="A61" s="72" t="s">
        <v>342</v>
      </c>
      <c r="B61" s="73"/>
      <c r="C61" s="73"/>
      <c r="D61" s="70" t="str">
        <f t="shared" si="20"/>
        <v/>
      </c>
      <c r="E61" s="71">
        <v>3</v>
      </c>
      <c r="F61" s="70" t="str">
        <f t="shared" si="21"/>
        <v/>
      </c>
      <c r="G61" s="28" t="str">
        <f>IF(A61&lt;&gt;"",IF(SUM(B61:C61)&lt;&gt;0,"是","否"),"是")</f>
        <v>否</v>
      </c>
      <c r="K61" s="12">
        <f t="shared" si="23"/>
        <v>3</v>
      </c>
    </row>
    <row r="62" s="11" customFormat="1" ht="17" customHeight="1" spans="1:11">
      <c r="A62" s="72" t="s">
        <v>343</v>
      </c>
      <c r="B62" s="73"/>
      <c r="C62" s="73"/>
      <c r="D62" s="70" t="str">
        <f t="shared" ref="D62:D77" si="24">IFERROR(C62/B62-1,"")</f>
        <v/>
      </c>
      <c r="E62" s="71"/>
      <c r="F62" s="70" t="str">
        <f t="shared" si="21"/>
        <v/>
      </c>
      <c r="G62" s="28" t="str">
        <f t="shared" ref="G62:G64" si="25">IF(A62&lt;&gt;"",IF(SUM(B62:C62)&lt;&gt;0,"是","否"),"是")</f>
        <v>否</v>
      </c>
      <c r="K62" s="12">
        <f t="shared" si="23"/>
        <v>0</v>
      </c>
    </row>
    <row r="63" s="12" customFormat="1" ht="17" customHeight="1" spans="1:11">
      <c r="A63" s="68" t="s">
        <v>331</v>
      </c>
      <c r="B63" s="31">
        <f>SUM(B64:B67)</f>
        <v>13372</v>
      </c>
      <c r="C63" s="31">
        <f>SUM(C64:C66)</f>
        <v>14944</v>
      </c>
      <c r="D63" s="69">
        <f t="shared" si="24"/>
        <v>0.117559078671852</v>
      </c>
      <c r="E63" s="31">
        <f>SUM(E64:E66)</f>
        <v>14944</v>
      </c>
      <c r="F63" s="69">
        <f t="shared" si="21"/>
        <v>0.117559078671852</v>
      </c>
      <c r="G63" s="28" t="str">
        <f t="shared" si="25"/>
        <v>是</v>
      </c>
      <c r="K63" s="12">
        <f t="shared" si="23"/>
        <v>0</v>
      </c>
    </row>
    <row r="64" s="11" customFormat="1" ht="17" customHeight="1" spans="1:11">
      <c r="A64" s="34" t="s">
        <v>340</v>
      </c>
      <c r="B64" s="73">
        <v>13372</v>
      </c>
      <c r="C64" s="73">
        <v>14934</v>
      </c>
      <c r="D64" s="70">
        <f t="shared" si="24"/>
        <v>0.11681124738259</v>
      </c>
      <c r="E64" s="71">
        <v>14934</v>
      </c>
      <c r="F64" s="70">
        <f t="shared" si="21"/>
        <v>0.11681124738259</v>
      </c>
      <c r="G64" s="28" t="str">
        <f t="shared" si="25"/>
        <v>是</v>
      </c>
      <c r="K64" s="12">
        <f t="shared" si="23"/>
        <v>0</v>
      </c>
    </row>
    <row r="65" s="11" customFormat="1" ht="17" customHeight="1" spans="1:11">
      <c r="A65" s="72" t="s">
        <v>341</v>
      </c>
      <c r="B65" s="73"/>
      <c r="C65" s="73"/>
      <c r="D65" s="70" t="str">
        <f t="shared" si="24"/>
        <v/>
      </c>
      <c r="E65" s="71">
        <v>2</v>
      </c>
      <c r="F65" s="70" t="str">
        <f t="shared" si="21"/>
        <v/>
      </c>
      <c r="G65" s="28" t="str">
        <f>IF(A65&lt;&gt;"",IF(SUM(B65:B65)&lt;&gt;0,"是","否"),"是")</f>
        <v>否</v>
      </c>
      <c r="K65" s="12">
        <f t="shared" si="23"/>
        <v>2</v>
      </c>
    </row>
    <row r="66" s="11" customFormat="1" ht="17" customHeight="1" spans="1:11">
      <c r="A66" s="72" t="s">
        <v>342</v>
      </c>
      <c r="B66" s="73"/>
      <c r="C66" s="73">
        <v>10</v>
      </c>
      <c r="D66" s="70" t="str">
        <f t="shared" si="24"/>
        <v/>
      </c>
      <c r="E66" s="71">
        <v>8</v>
      </c>
      <c r="F66" s="70" t="str">
        <f t="shared" si="21"/>
        <v/>
      </c>
      <c r="G66" s="28" t="str">
        <f>IF(A66&lt;&gt;"",IF(SUM(B66:C66)&lt;&gt;0,"是","否"),"是")</f>
        <v>是</v>
      </c>
      <c r="K66" s="12">
        <f t="shared" si="23"/>
        <v>-2</v>
      </c>
    </row>
    <row r="67" s="12" customFormat="1" ht="17" customHeight="1" spans="1:11">
      <c r="A67" s="68" t="s">
        <v>332</v>
      </c>
      <c r="B67" s="31"/>
      <c r="C67" s="31"/>
      <c r="D67" s="69" t="str">
        <f t="shared" si="24"/>
        <v/>
      </c>
      <c r="E67" s="31"/>
      <c r="F67" s="69" t="str">
        <f t="shared" si="21"/>
        <v/>
      </c>
      <c r="G67" s="28" t="str">
        <f>IF(A67&lt;&gt;"",IF(SUM(B67:C67)&lt;&gt;0,"是","否"),"是")</f>
        <v>否</v>
      </c>
      <c r="K67" s="12">
        <f t="shared" si="23"/>
        <v>0</v>
      </c>
    </row>
    <row r="68" s="12" customFormat="1" ht="17" customHeight="1" spans="1:11">
      <c r="A68" s="68" t="s">
        <v>333</v>
      </c>
      <c r="B68" s="30"/>
      <c r="C68" s="30"/>
      <c r="D68" s="69"/>
      <c r="E68" s="74"/>
      <c r="F68" s="69" t="str">
        <f t="shared" si="21"/>
        <v/>
      </c>
      <c r="G68" s="28" t="str">
        <f>IF(A68&lt;&gt;"",IF(SUM(B68:C68)&lt;&gt;0,"是","否"),"是")</f>
        <v>否</v>
      </c>
      <c r="K68" s="12">
        <f t="shared" si="23"/>
        <v>0</v>
      </c>
    </row>
    <row r="69" s="12" customFormat="1" ht="17" customHeight="1" spans="1:11">
      <c r="A69" s="68" t="s">
        <v>334</v>
      </c>
      <c r="B69" s="31">
        <f>SUM(B70:B73)</f>
        <v>1707</v>
      </c>
      <c r="C69" s="31">
        <f>SUM(C70:C73)</f>
        <v>1506</v>
      </c>
      <c r="D69" s="69">
        <f>IFERROR(C69/B69-1,"")</f>
        <v>-0.117750439367311</v>
      </c>
      <c r="E69" s="31">
        <f>SUM(E70:E73)</f>
        <v>1506</v>
      </c>
      <c r="F69" s="69">
        <f t="shared" si="21"/>
        <v>-0.117750439367311</v>
      </c>
      <c r="G69" s="28" t="str">
        <f>IF(A69&lt;&gt;"",IF(SUM(B69:C69)&lt;&gt;0,"是","否"),"是")</f>
        <v>是</v>
      </c>
      <c r="K69" s="12">
        <f t="shared" si="23"/>
        <v>0</v>
      </c>
    </row>
    <row r="70" s="11" customFormat="1" ht="17" customHeight="1" spans="1:11">
      <c r="A70" s="34" t="s">
        <v>340</v>
      </c>
      <c r="B70" s="73">
        <v>954</v>
      </c>
      <c r="C70" s="73">
        <v>741</v>
      </c>
      <c r="D70" s="70">
        <f>IFERROR(C70/B70-1,"")</f>
        <v>-0.223270440251572</v>
      </c>
      <c r="E70" s="71">
        <v>741</v>
      </c>
      <c r="F70" s="70">
        <f t="shared" si="21"/>
        <v>-0.223270440251572</v>
      </c>
      <c r="G70" s="28" t="str">
        <f>IF(A70&lt;&gt;"",IF(SUM(B70:C70)&lt;&gt;0,"是","否"),"是")</f>
        <v>是</v>
      </c>
      <c r="K70" s="12">
        <f t="shared" si="23"/>
        <v>0</v>
      </c>
    </row>
    <row r="71" s="11" customFormat="1" ht="17" customHeight="1" spans="1:11">
      <c r="A71" s="72" t="s">
        <v>341</v>
      </c>
      <c r="B71" s="73"/>
      <c r="C71" s="73"/>
      <c r="D71" s="70" t="str">
        <f>IFERROR(C73/B71-1,"")</f>
        <v/>
      </c>
      <c r="E71" s="71"/>
      <c r="F71" s="70" t="str">
        <f t="shared" si="21"/>
        <v/>
      </c>
      <c r="G71" s="28" t="str">
        <f>IF(A71&lt;&gt;"",IF(SUM(B71:B71)&lt;&gt;0,"是","否"),"是")</f>
        <v>否</v>
      </c>
      <c r="K71" s="12">
        <f t="shared" si="23"/>
        <v>0</v>
      </c>
    </row>
    <row r="72" s="11" customFormat="1" ht="17" customHeight="1" spans="1:11">
      <c r="A72" s="72" t="s">
        <v>342</v>
      </c>
      <c r="B72" s="73"/>
      <c r="C72" s="73"/>
      <c r="D72" s="70"/>
      <c r="E72" s="71"/>
      <c r="F72" s="70"/>
      <c r="G72" s="28"/>
      <c r="K72" s="12"/>
    </row>
    <row r="73" s="11" customFormat="1" ht="17" customHeight="1" spans="1:11">
      <c r="A73" s="72" t="s">
        <v>343</v>
      </c>
      <c r="B73" s="73">
        <v>753</v>
      </c>
      <c r="C73" s="73">
        <v>765</v>
      </c>
      <c r="D73" s="70">
        <f t="shared" ref="D73:D77" si="26">IFERROR(C73/B73-1,"")</f>
        <v>0.0159362549800797</v>
      </c>
      <c r="E73" s="71">
        <v>765</v>
      </c>
      <c r="F73" s="70">
        <f t="shared" ref="F73:F77" si="27">IFERROR(E73/B73-1,"")</f>
        <v>0.0159362549800797</v>
      </c>
      <c r="G73" s="28" t="str">
        <f t="shared" ref="G73:G75" si="28">IF(A73&lt;&gt;"",IF(SUM(B73:C73)&lt;&gt;0,"是","否"),"是")</f>
        <v>是</v>
      </c>
      <c r="K73" s="12">
        <f t="shared" ref="K73:K77" si="29">E73-C73</f>
        <v>0</v>
      </c>
    </row>
    <row r="74" s="12" customFormat="1" ht="17" customHeight="1" spans="1:11">
      <c r="A74" s="68" t="s">
        <v>337</v>
      </c>
      <c r="B74" s="31">
        <f>SUM(B75:B78)</f>
        <v>1098</v>
      </c>
      <c r="C74" s="31">
        <f>SUM(C75:C78)</f>
        <v>1135</v>
      </c>
      <c r="D74" s="69">
        <f t="shared" si="26"/>
        <v>0.0336976320582878</v>
      </c>
      <c r="E74" s="31">
        <f>SUM(E75:E78)</f>
        <v>1135</v>
      </c>
      <c r="F74" s="69">
        <f t="shared" si="27"/>
        <v>0.0336976320582878</v>
      </c>
      <c r="G74" s="28" t="str">
        <f t="shared" si="28"/>
        <v>是</v>
      </c>
      <c r="K74" s="12">
        <f t="shared" si="29"/>
        <v>0</v>
      </c>
    </row>
    <row r="75" s="11" customFormat="1" ht="17" customHeight="1" spans="1:11">
      <c r="A75" s="34" t="s">
        <v>340</v>
      </c>
      <c r="B75" s="73">
        <v>758</v>
      </c>
      <c r="C75" s="73">
        <v>728</v>
      </c>
      <c r="D75" s="70">
        <f t="shared" si="26"/>
        <v>-0.0395778364116095</v>
      </c>
      <c r="E75" s="71">
        <v>711</v>
      </c>
      <c r="F75" s="70">
        <f t="shared" si="27"/>
        <v>-0.0620052770448549</v>
      </c>
      <c r="G75" s="28" t="str">
        <f t="shared" si="28"/>
        <v>是</v>
      </c>
      <c r="K75" s="12">
        <f t="shared" si="29"/>
        <v>-17</v>
      </c>
    </row>
    <row r="76" s="11" customFormat="1" ht="17" customHeight="1" spans="1:11">
      <c r="A76" s="72" t="s">
        <v>341</v>
      </c>
      <c r="B76" s="73"/>
      <c r="C76" s="73"/>
      <c r="D76" s="70" t="str">
        <f t="shared" si="26"/>
        <v/>
      </c>
      <c r="E76" s="71"/>
      <c r="F76" s="70" t="str">
        <f t="shared" si="27"/>
        <v/>
      </c>
      <c r="G76" s="28" t="str">
        <f>IF(A76&lt;&gt;"",IF(SUM(B76:B76)&lt;&gt;0,"是","否"),"是")</f>
        <v>否</v>
      </c>
      <c r="K76" s="12">
        <f t="shared" si="29"/>
        <v>0</v>
      </c>
    </row>
    <row r="77" s="11" customFormat="1" ht="17" customHeight="1" spans="1:11">
      <c r="A77" s="72" t="s">
        <v>342</v>
      </c>
      <c r="B77" s="73">
        <v>40</v>
      </c>
      <c r="C77" s="73"/>
      <c r="D77" s="70">
        <f t="shared" si="26"/>
        <v>-1</v>
      </c>
      <c r="E77" s="71">
        <v>17</v>
      </c>
      <c r="F77" s="70">
        <f t="shared" si="27"/>
        <v>-0.575</v>
      </c>
      <c r="G77" s="28" t="str">
        <f>IF(A77&lt;&gt;"",IF(SUM(B77:C77)&lt;&gt;0,"是","否"),"是")</f>
        <v>是</v>
      </c>
      <c r="K77" s="12">
        <f t="shared" si="29"/>
        <v>17</v>
      </c>
    </row>
    <row r="78" s="11" customFormat="1" ht="17" customHeight="1" spans="1:11">
      <c r="A78" s="72" t="s">
        <v>343</v>
      </c>
      <c r="B78" s="73">
        <v>300</v>
      </c>
      <c r="C78" s="73">
        <v>407</v>
      </c>
      <c r="D78" s="70"/>
      <c r="E78" s="71">
        <v>407</v>
      </c>
      <c r="F78" s="70"/>
      <c r="G78" s="28" t="str">
        <f t="shared" ref="G78:G81" si="30">IF(A78&lt;&gt;"",IF(SUM(B78:C78)&lt;&gt;0,"是","否"),"是")</f>
        <v>是</v>
      </c>
      <c r="K78" s="12">
        <f t="shared" ref="K78:K87" si="31">E78-C78</f>
        <v>0</v>
      </c>
    </row>
    <row r="79" s="14" customFormat="1" ht="17" customHeight="1" spans="1:11">
      <c r="A79" s="75" t="s">
        <v>344</v>
      </c>
      <c r="B79" s="76">
        <f>SUM(B80:B83)</f>
        <v>41434</v>
      </c>
      <c r="C79" s="76">
        <f>SUM(C80:C83)</f>
        <v>46033</v>
      </c>
      <c r="D79" s="69">
        <f>IFERROR(C79/B79-1,"")</f>
        <v>0.110995800550273</v>
      </c>
      <c r="E79" s="30">
        <f>SUM(E80:E83)</f>
        <v>46033</v>
      </c>
      <c r="F79" s="69">
        <f>IFERROR(E79/B79-1,"")</f>
        <v>0.110995800550273</v>
      </c>
      <c r="G79" s="28" t="str">
        <f t="shared" si="30"/>
        <v>是</v>
      </c>
      <c r="K79" s="12">
        <f t="shared" si="31"/>
        <v>0</v>
      </c>
    </row>
    <row r="80" s="14" customFormat="1" ht="17" customHeight="1" spans="1:11">
      <c r="A80" s="77" t="s">
        <v>340</v>
      </c>
      <c r="B80" s="78">
        <f>B54+B59+B64+B70+B75</f>
        <v>31149</v>
      </c>
      <c r="C80" s="78">
        <f>C54+C59+C64+C70+C75</f>
        <v>34232</v>
      </c>
      <c r="D80" s="70">
        <f>IFERROR(C80/B80-1,"")</f>
        <v>0.0989758900767279</v>
      </c>
      <c r="E80" s="79">
        <f>E54+E59+E64+E70+E75</f>
        <v>33989</v>
      </c>
      <c r="F80" s="70">
        <f>IFERROR(E80/B80-1,"")</f>
        <v>0.0911746765546246</v>
      </c>
      <c r="G80" s="28" t="str">
        <f t="shared" si="30"/>
        <v>是</v>
      </c>
      <c r="K80" s="12">
        <f t="shared" si="31"/>
        <v>-243</v>
      </c>
    </row>
    <row r="81" s="14" customFormat="1" ht="17" customHeight="1" spans="1:11">
      <c r="A81" s="80" t="s">
        <v>345</v>
      </c>
      <c r="B81" s="78">
        <f>B56+B61+B66+B72+B77</f>
        <v>40</v>
      </c>
      <c r="C81" s="78">
        <f>C56+C61+C66+C72+C77</f>
        <v>10</v>
      </c>
      <c r="D81" s="70">
        <f>IFERROR(C81/B81-1,"")</f>
        <v>-0.75</v>
      </c>
      <c r="E81" s="35">
        <f>E56+E61+E66+E72+E77</f>
        <v>74</v>
      </c>
      <c r="F81" s="70">
        <f>IFERROR(E81/B81-1,"")</f>
        <v>0.85</v>
      </c>
      <c r="G81" s="28" t="str">
        <f t="shared" si="30"/>
        <v>是</v>
      </c>
      <c r="K81" s="12">
        <f t="shared" si="31"/>
        <v>64</v>
      </c>
    </row>
    <row r="82" s="14" customFormat="1" ht="17" customHeight="1" spans="1:11">
      <c r="A82" s="77" t="s">
        <v>346</v>
      </c>
      <c r="B82" s="78">
        <f>B55+B60+B65+B71+B76</f>
        <v>51</v>
      </c>
      <c r="C82" s="78">
        <f>C55+C60+C65+C71+C76</f>
        <v>0</v>
      </c>
      <c r="D82" s="70">
        <f>IFERROR(C82/B82-1,"")</f>
        <v>-1</v>
      </c>
      <c r="E82" s="35">
        <f>E55+E60+E65+E71+E76</f>
        <v>179</v>
      </c>
      <c r="F82" s="70">
        <f>IFERROR(E82/B82-1,"")</f>
        <v>2.50980392156863</v>
      </c>
      <c r="G82" s="28" t="str">
        <f>IF(A82&lt;&gt;"",IF(SUM(B82:B82)&lt;&gt;0,"是","否"),"是")</f>
        <v>是</v>
      </c>
      <c r="K82" s="12">
        <f t="shared" si="31"/>
        <v>179</v>
      </c>
    </row>
    <row r="83" s="14" customFormat="1" ht="17" customHeight="1" spans="1:11">
      <c r="A83" s="80" t="s">
        <v>347</v>
      </c>
      <c r="B83" s="78">
        <f>B57+B62+B73+B78</f>
        <v>10194</v>
      </c>
      <c r="C83" s="78">
        <f>C57+C62+C73+C78</f>
        <v>11791</v>
      </c>
      <c r="D83" s="70">
        <f>IFERROR(C83/B83-1,"")</f>
        <v>0.156660780851481</v>
      </c>
      <c r="E83" s="35">
        <f>E57+E62+E73+E78</f>
        <v>11791</v>
      </c>
      <c r="F83" s="70">
        <f>IFERROR(E83/B83-1,"")</f>
        <v>0.156660780851481</v>
      </c>
      <c r="G83" s="28" t="str">
        <f>IF(A83&lt;&gt;"",IF(SUM(B83:C83)&lt;&gt;0,"是","否"),"是")</f>
        <v>是</v>
      </c>
      <c r="K83" s="12">
        <f t="shared" si="31"/>
        <v>0</v>
      </c>
    </row>
  </sheetData>
  <mergeCells count="4">
    <mergeCell ref="A1:F1"/>
    <mergeCell ref="C3:F3"/>
    <mergeCell ref="A3:A4"/>
    <mergeCell ref="B3:B4"/>
  </mergeCells>
  <printOptions horizontalCentered="1"/>
  <pageMargins left="0.590277777777778" right="0.590277777777778" top="0.708333333333333" bottom="0.708333333333333" header="0.432638888888889" footer="0.196527777777778"/>
  <pageSetup paperSize="9" scale="88" firstPageNumber="20" fitToHeight="0" orientation="portrait" useFirstPageNumber="1" horizontalDpi="600"/>
  <headerFooter>
    <oddFooter>&amp;C&amp;14—&amp;P—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30"/>
  <sheetViews>
    <sheetView showGridLines="0" showZeros="0" workbookViewId="0">
      <selection activeCell="P12" sqref="P12"/>
    </sheetView>
  </sheetViews>
  <sheetFormatPr defaultColWidth="9" defaultRowHeight="15.6"/>
  <cols>
    <col min="1" max="1" width="34.625" style="14" customWidth="1"/>
    <col min="2" max="3" width="11.375" style="15" customWidth="1"/>
    <col min="4" max="4" width="11.375" style="16" customWidth="1"/>
    <col min="5" max="6" width="11.375" style="15" customWidth="1"/>
    <col min="7" max="7" width="7.125" style="14" hidden="1" customWidth="1"/>
    <col min="8" max="12" width="9" style="14" hidden="1" customWidth="1"/>
    <col min="13" max="16384" width="9" style="14"/>
  </cols>
  <sheetData>
    <row r="1" s="9" customFormat="1" ht="24" spans="1:6">
      <c r="A1" s="17" t="s">
        <v>348</v>
      </c>
      <c r="B1" s="17"/>
      <c r="C1" s="17"/>
      <c r="D1" s="17"/>
      <c r="E1" s="17"/>
      <c r="F1" s="17"/>
    </row>
    <row r="2" s="10" customFormat="1" ht="14.4" spans="1:6">
      <c r="A2" s="18" t="s">
        <v>349</v>
      </c>
      <c r="B2" s="19"/>
      <c r="C2" s="20"/>
      <c r="D2" s="21"/>
      <c r="E2" s="22"/>
      <c r="F2" s="22" t="s">
        <v>314</v>
      </c>
    </row>
    <row r="3" s="11" customFormat="1" spans="1:6">
      <c r="A3" s="23" t="s">
        <v>350</v>
      </c>
      <c r="B3" s="24" t="s">
        <v>316</v>
      </c>
      <c r="C3" s="25" t="s">
        <v>317</v>
      </c>
      <c r="D3" s="26"/>
      <c r="E3" s="26"/>
      <c r="F3" s="27"/>
    </row>
    <row r="4" s="11" customFormat="1" ht="19.2" spans="1:7">
      <c r="A4" s="23"/>
      <c r="B4" s="24"/>
      <c r="C4" s="24" t="s">
        <v>351</v>
      </c>
      <c r="D4" s="24" t="s">
        <v>352</v>
      </c>
      <c r="E4" s="24" t="s">
        <v>353</v>
      </c>
      <c r="F4" s="24" t="s">
        <v>352</v>
      </c>
      <c r="G4" s="28" t="s">
        <v>321</v>
      </c>
    </row>
    <row r="5" s="12" customFormat="1" ht="22.15" customHeight="1" spans="1:7">
      <c r="A5" s="29" t="s">
        <v>354</v>
      </c>
      <c r="B5" s="30"/>
      <c r="C5" s="31"/>
      <c r="D5" s="32"/>
      <c r="E5" s="31"/>
      <c r="F5" s="33"/>
      <c r="G5" s="28" t="str">
        <f t="shared" ref="G5:G28" si="0">IF(A5&lt;&gt;"",IF(SUM(B5:C5)&lt;&gt;0,"是","否"),"是")</f>
        <v>否</v>
      </c>
    </row>
    <row r="6" s="11" customFormat="1" ht="22.15" customHeight="1" spans="1:7">
      <c r="A6" s="34" t="s">
        <v>355</v>
      </c>
      <c r="B6" s="35"/>
      <c r="C6" s="35">
        <v>-44</v>
      </c>
      <c r="D6" s="36" t="str">
        <f t="shared" ref="D6:D28" si="1">IFERROR(IF(B6&gt;0,C6/B6-1,-(C6/B6-1)),"")</f>
        <v/>
      </c>
      <c r="E6" s="35">
        <v>-44</v>
      </c>
      <c r="F6" s="36" t="str">
        <f t="shared" ref="F6:F28" si="2">IFERROR(IF(B6&gt;0,E6/B6-1,-(E6/B6-1)),"")</f>
        <v/>
      </c>
      <c r="G6" s="28" t="str">
        <f t="shared" si="0"/>
        <v>是</v>
      </c>
    </row>
    <row r="7" s="11" customFormat="1" ht="22.15" customHeight="1" spans="1:7">
      <c r="A7" s="34" t="s">
        <v>356</v>
      </c>
      <c r="B7" s="35">
        <v>1305</v>
      </c>
      <c r="C7" s="35">
        <v>1261</v>
      </c>
      <c r="D7" s="36">
        <f t="shared" si="1"/>
        <v>-0.0337164750957855</v>
      </c>
      <c r="E7" s="35">
        <v>1261</v>
      </c>
      <c r="F7" s="36">
        <f t="shared" si="2"/>
        <v>-0.0337164750957855</v>
      </c>
      <c r="G7" s="28" t="str">
        <f t="shared" si="0"/>
        <v>是</v>
      </c>
    </row>
    <row r="8" s="12" customFormat="1" ht="22.15" customHeight="1" spans="1:10">
      <c r="A8" s="37" t="s">
        <v>330</v>
      </c>
      <c r="B8" s="30">
        <v>0</v>
      </c>
      <c r="C8" s="35">
        <v>0</v>
      </c>
      <c r="D8" s="36" t="str">
        <f t="shared" si="1"/>
        <v/>
      </c>
      <c r="E8" s="35">
        <v>0</v>
      </c>
      <c r="F8" s="36" t="str">
        <f t="shared" si="2"/>
        <v/>
      </c>
      <c r="G8" s="28" t="str">
        <f t="shared" si="0"/>
        <v>否</v>
      </c>
      <c r="I8" s="11"/>
      <c r="J8" s="11"/>
    </row>
    <row r="9" s="11" customFormat="1" ht="22.15" customHeight="1" spans="1:7">
      <c r="A9" s="34" t="s">
        <v>355</v>
      </c>
      <c r="B9" s="35">
        <v>3832</v>
      </c>
      <c r="C9" s="35">
        <v>3230</v>
      </c>
      <c r="D9" s="36">
        <f t="shared" si="1"/>
        <v>-0.157098121085595</v>
      </c>
      <c r="E9" s="35">
        <v>3062</v>
      </c>
      <c r="F9" s="36">
        <f t="shared" si="2"/>
        <v>-0.200939457202505</v>
      </c>
      <c r="G9" s="28" t="str">
        <f t="shared" si="0"/>
        <v>是</v>
      </c>
    </row>
    <row r="10" s="11" customFormat="1" ht="22.15" customHeight="1" spans="1:7">
      <c r="A10" s="34" t="s">
        <v>356</v>
      </c>
      <c r="B10" s="35">
        <v>31154</v>
      </c>
      <c r="C10" s="35">
        <v>34384</v>
      </c>
      <c r="D10" s="36">
        <f t="shared" si="1"/>
        <v>0.103678500353085</v>
      </c>
      <c r="E10" s="35">
        <v>34216</v>
      </c>
      <c r="F10" s="36">
        <f t="shared" si="2"/>
        <v>0.0982859343904474</v>
      </c>
      <c r="G10" s="28" t="str">
        <f t="shared" si="0"/>
        <v>是</v>
      </c>
    </row>
    <row r="11" s="12" customFormat="1" ht="22.15" customHeight="1" spans="1:10">
      <c r="A11" s="37" t="s">
        <v>331</v>
      </c>
      <c r="B11" s="30">
        <v>0</v>
      </c>
      <c r="C11" s="35">
        <v>0</v>
      </c>
      <c r="D11" s="36" t="str">
        <f t="shared" si="1"/>
        <v/>
      </c>
      <c r="E11" s="35">
        <v>0</v>
      </c>
      <c r="F11" s="36" t="str">
        <f t="shared" si="2"/>
        <v/>
      </c>
      <c r="G11" s="28" t="str">
        <f t="shared" si="0"/>
        <v>否</v>
      </c>
      <c r="I11" s="11"/>
      <c r="J11" s="11"/>
    </row>
    <row r="12" s="11" customFormat="1" ht="22.15" customHeight="1" spans="1:7">
      <c r="A12" s="34" t="s">
        <v>355</v>
      </c>
      <c r="B12" s="35">
        <v>2169</v>
      </c>
      <c r="C12" s="35">
        <v>1243</v>
      </c>
      <c r="D12" s="36">
        <f t="shared" si="1"/>
        <v>-0.426924850161365</v>
      </c>
      <c r="E12" s="35">
        <v>1244</v>
      </c>
      <c r="F12" s="36">
        <f t="shared" si="2"/>
        <v>-0.426463808206547</v>
      </c>
      <c r="G12" s="28" t="str">
        <f t="shared" si="0"/>
        <v>是</v>
      </c>
    </row>
    <row r="13" s="11" customFormat="1" ht="22.15" customHeight="1" spans="1:7">
      <c r="A13" s="34" t="s">
        <v>356</v>
      </c>
      <c r="B13" s="35">
        <v>20204</v>
      </c>
      <c r="C13" s="35">
        <v>21447</v>
      </c>
      <c r="D13" s="36">
        <f t="shared" si="1"/>
        <v>0.0615224707978619</v>
      </c>
      <c r="E13" s="35">
        <v>21448</v>
      </c>
      <c r="F13" s="36">
        <f t="shared" si="2"/>
        <v>0.0615719659473373</v>
      </c>
      <c r="G13" s="28" t="str">
        <f t="shared" si="0"/>
        <v>是</v>
      </c>
    </row>
    <row r="14" s="12" customFormat="1" ht="22.15" customHeight="1" spans="1:10">
      <c r="A14" s="29" t="s">
        <v>357</v>
      </c>
      <c r="B14" s="30">
        <v>0</v>
      </c>
      <c r="C14" s="35">
        <v>0</v>
      </c>
      <c r="D14" s="36" t="str">
        <f t="shared" si="1"/>
        <v/>
      </c>
      <c r="E14" s="35">
        <v>0</v>
      </c>
      <c r="F14" s="36" t="str">
        <f t="shared" si="2"/>
        <v/>
      </c>
      <c r="G14" s="28" t="str">
        <f t="shared" si="0"/>
        <v>否</v>
      </c>
      <c r="I14" s="11"/>
      <c r="J14" s="11"/>
    </row>
    <row r="15" s="11" customFormat="1" ht="22.15" customHeight="1" spans="1:7">
      <c r="A15" s="34" t="s">
        <v>355</v>
      </c>
      <c r="B15" s="35"/>
      <c r="C15" s="35"/>
      <c r="D15" s="36" t="str">
        <f t="shared" si="1"/>
        <v/>
      </c>
      <c r="E15" s="35"/>
      <c r="F15" s="36" t="str">
        <f t="shared" si="2"/>
        <v/>
      </c>
      <c r="G15" s="28" t="str">
        <f t="shared" si="0"/>
        <v>否</v>
      </c>
    </row>
    <row r="16" s="11" customFormat="1" ht="22.15" customHeight="1" spans="1:7">
      <c r="A16" s="34" t="s">
        <v>356</v>
      </c>
      <c r="B16" s="35"/>
      <c r="C16" s="35"/>
      <c r="D16" s="36" t="str">
        <f t="shared" si="1"/>
        <v/>
      </c>
      <c r="E16" s="35"/>
      <c r="F16" s="36" t="str">
        <f t="shared" si="2"/>
        <v/>
      </c>
      <c r="G16" s="28" t="str">
        <f t="shared" si="0"/>
        <v>否</v>
      </c>
    </row>
    <row r="17" s="12" customFormat="1" ht="22.15" customHeight="1" spans="1:10">
      <c r="A17" s="37" t="s">
        <v>333</v>
      </c>
      <c r="B17" s="30">
        <v>0</v>
      </c>
      <c r="C17" s="35">
        <v>0</v>
      </c>
      <c r="D17" s="36" t="str">
        <f t="shared" si="1"/>
        <v/>
      </c>
      <c r="E17" s="35">
        <v>0</v>
      </c>
      <c r="F17" s="36" t="str">
        <f t="shared" si="2"/>
        <v/>
      </c>
      <c r="G17" s="28" t="str">
        <f t="shared" si="0"/>
        <v>否</v>
      </c>
      <c r="I17" s="11"/>
      <c r="J17" s="11"/>
    </row>
    <row r="18" s="11" customFormat="1" ht="22.15" customHeight="1" spans="1:7">
      <c r="A18" s="34" t="s">
        <v>355</v>
      </c>
      <c r="B18" s="35"/>
      <c r="C18" s="35"/>
      <c r="D18" s="36" t="str">
        <f t="shared" si="1"/>
        <v/>
      </c>
      <c r="E18" s="35"/>
      <c r="F18" s="36" t="str">
        <f t="shared" si="2"/>
        <v/>
      </c>
      <c r="G18" s="28" t="str">
        <f t="shared" si="0"/>
        <v>否</v>
      </c>
    </row>
    <row r="19" s="11" customFormat="1" ht="22.15" customHeight="1" spans="1:7">
      <c r="A19" s="34" t="s">
        <v>356</v>
      </c>
      <c r="B19" s="35"/>
      <c r="C19" s="35"/>
      <c r="D19" s="36" t="str">
        <f t="shared" si="1"/>
        <v/>
      </c>
      <c r="E19" s="35"/>
      <c r="F19" s="36" t="str">
        <f t="shared" si="2"/>
        <v/>
      </c>
      <c r="G19" s="28" t="str">
        <f t="shared" si="0"/>
        <v>否</v>
      </c>
    </row>
    <row r="20" s="12" customFormat="1" ht="22.15" customHeight="1" spans="1:10">
      <c r="A20" s="37" t="s">
        <v>334</v>
      </c>
      <c r="B20" s="30">
        <v>0</v>
      </c>
      <c r="C20" s="35">
        <v>0</v>
      </c>
      <c r="D20" s="36" t="str">
        <f t="shared" si="1"/>
        <v/>
      </c>
      <c r="E20" s="35">
        <v>0</v>
      </c>
      <c r="F20" s="36" t="str">
        <f t="shared" si="2"/>
        <v/>
      </c>
      <c r="G20" s="28" t="str">
        <f t="shared" si="0"/>
        <v>否</v>
      </c>
      <c r="I20" s="11"/>
      <c r="J20" s="11"/>
    </row>
    <row r="21" s="11" customFormat="1" ht="22.15" customHeight="1" spans="1:7">
      <c r="A21" s="34" t="s">
        <v>355</v>
      </c>
      <c r="B21" s="35"/>
      <c r="C21" s="35"/>
      <c r="D21" s="36" t="str">
        <f t="shared" si="1"/>
        <v/>
      </c>
      <c r="E21" s="35"/>
      <c r="F21" s="36" t="str">
        <f t="shared" si="2"/>
        <v/>
      </c>
      <c r="G21" s="28" t="str">
        <f t="shared" si="0"/>
        <v>否</v>
      </c>
    </row>
    <row r="22" s="11" customFormat="1" ht="22.15" customHeight="1" spans="1:7">
      <c r="A22" s="34" t="s">
        <v>356</v>
      </c>
      <c r="B22" s="35"/>
      <c r="C22" s="35"/>
      <c r="D22" s="36" t="str">
        <f t="shared" si="1"/>
        <v/>
      </c>
      <c r="E22" s="35"/>
      <c r="F22" s="36" t="str">
        <f t="shared" si="2"/>
        <v/>
      </c>
      <c r="G22" s="28" t="str">
        <f t="shared" si="0"/>
        <v>否</v>
      </c>
    </row>
    <row r="23" s="12" customFormat="1" ht="22.15" customHeight="1" spans="1:10">
      <c r="A23" s="37" t="s">
        <v>337</v>
      </c>
      <c r="B23" s="30">
        <v>0</v>
      </c>
      <c r="C23" s="35">
        <v>0</v>
      </c>
      <c r="D23" s="36" t="str">
        <f t="shared" si="1"/>
        <v/>
      </c>
      <c r="E23" s="35">
        <v>0</v>
      </c>
      <c r="F23" s="36" t="str">
        <f t="shared" si="2"/>
        <v/>
      </c>
      <c r="G23" s="28" t="str">
        <f t="shared" si="0"/>
        <v>否</v>
      </c>
      <c r="I23" s="11"/>
      <c r="J23" s="11"/>
    </row>
    <row r="24" s="11" customFormat="1" ht="22.15" customHeight="1" spans="1:7">
      <c r="A24" s="34" t="s">
        <v>355</v>
      </c>
      <c r="B24" s="35"/>
      <c r="C24" s="35"/>
      <c r="D24" s="36" t="str">
        <f t="shared" si="1"/>
        <v/>
      </c>
      <c r="E24" s="35"/>
      <c r="F24" s="36" t="str">
        <f t="shared" si="2"/>
        <v/>
      </c>
      <c r="G24" s="28" t="str">
        <f t="shared" si="0"/>
        <v>否</v>
      </c>
    </row>
    <row r="25" s="11" customFormat="1" ht="22.15" customHeight="1" spans="1:7">
      <c r="A25" s="34" t="s">
        <v>356</v>
      </c>
      <c r="B25" s="35"/>
      <c r="C25" s="35"/>
      <c r="D25" s="36" t="str">
        <f t="shared" si="1"/>
        <v/>
      </c>
      <c r="E25" s="35"/>
      <c r="F25" s="36" t="str">
        <f t="shared" si="2"/>
        <v/>
      </c>
      <c r="G25" s="28" t="str">
        <f t="shared" si="0"/>
        <v>否</v>
      </c>
    </row>
    <row r="26" s="12" customFormat="1" ht="22.15" customHeight="1" spans="1:7">
      <c r="A26" s="38" t="s">
        <v>358</v>
      </c>
      <c r="B26" s="39"/>
      <c r="C26" s="32"/>
      <c r="D26" s="36" t="str">
        <f t="shared" si="1"/>
        <v/>
      </c>
      <c r="E26" s="32"/>
      <c r="F26" s="36" t="str">
        <f t="shared" si="2"/>
        <v/>
      </c>
      <c r="G26" s="28" t="str">
        <f t="shared" si="0"/>
        <v>否</v>
      </c>
    </row>
    <row r="27" s="12" customFormat="1" ht="22.15" customHeight="1" spans="1:7">
      <c r="A27" s="29" t="s">
        <v>359</v>
      </c>
      <c r="B27" s="39">
        <f>SUM(B6,B12,B24,B15,B21,B9,B18)</f>
        <v>6001</v>
      </c>
      <c r="C27" s="39">
        <f>SUM(C6,C12,C24,C15,C21,C9,C18)</f>
        <v>4429</v>
      </c>
      <c r="D27" s="40">
        <f t="shared" si="1"/>
        <v>-0.261956340609898</v>
      </c>
      <c r="E27" s="39">
        <f>SUM(E6,E12,E24,E15,E21,E9,E18)</f>
        <v>4262</v>
      </c>
      <c r="F27" s="40">
        <f t="shared" si="2"/>
        <v>-0.289785035827362</v>
      </c>
      <c r="G27" s="28" t="str">
        <f t="shared" si="0"/>
        <v>是</v>
      </c>
    </row>
    <row r="28" s="12" customFormat="1" ht="22.15" customHeight="1" spans="1:7">
      <c r="A28" s="29" t="s">
        <v>360</v>
      </c>
      <c r="B28" s="39">
        <f>SUM(B7,B13,B25,B16,B22,B10,B19)</f>
        <v>52663</v>
      </c>
      <c r="C28" s="39">
        <f>SUM(C7,C13,C25,C16,C22,C10,C19)</f>
        <v>57092</v>
      </c>
      <c r="D28" s="40">
        <f t="shared" si="1"/>
        <v>0.0841007918272791</v>
      </c>
      <c r="E28" s="39">
        <f>SUM(E7,E13,E25,E16,E22,E10,E19)</f>
        <v>56925</v>
      </c>
      <c r="F28" s="40">
        <f t="shared" si="2"/>
        <v>0.0809296849780681</v>
      </c>
      <c r="G28" s="28" t="str">
        <f t="shared" si="0"/>
        <v>是</v>
      </c>
    </row>
    <row r="29" s="13" customFormat="1" ht="18.95" customHeight="1" spans="1:6">
      <c r="A29" s="41"/>
      <c r="B29" s="42"/>
      <c r="C29" s="42"/>
      <c r="D29" s="42"/>
      <c r="E29" s="43"/>
      <c r="F29" s="43"/>
    </row>
    <row r="30" s="13" customFormat="1" ht="18.95" customHeight="1" spans="1:6">
      <c r="A30" s="44"/>
      <c r="B30" s="42"/>
      <c r="C30" s="42"/>
      <c r="D30" s="42"/>
      <c r="E30" s="43"/>
      <c r="F30" s="43"/>
    </row>
  </sheetData>
  <mergeCells count="4">
    <mergeCell ref="A1:F1"/>
    <mergeCell ref="C3:F3"/>
    <mergeCell ref="A3:A4"/>
    <mergeCell ref="B3:B4"/>
  </mergeCells>
  <conditionalFormatting sqref="F5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G4:G5">
    <cfRule type="cellIs" dxfId="0" priority="4" stopIfTrue="1" operator="lessThanOrEqual">
      <formula>-1</formula>
    </cfRule>
  </conditionalFormatting>
  <conditionalFormatting sqref="G6:G28">
    <cfRule type="cellIs" dxfId="0" priority="3" stopIfTrue="1" operator="lessThanOrEqual">
      <formula>-1</formula>
    </cfRule>
  </conditionalFormatting>
  <printOptions horizontalCentered="1"/>
  <pageMargins left="0.590277777777778" right="0.590277777777778" top="0.708333333333333" bottom="0.708333333333333" header="0.590277777777778" footer="0.393055555555556"/>
  <pageSetup paperSize="9" scale="92" firstPageNumber="22" fitToHeight="0" orientation="portrait" useFirstPageNumber="1" horizontalDpi="600"/>
  <headerFooter>
    <oddFooter>&amp;C&amp;14—&amp;P—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GridLines="0"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5.6" outlineLevelCol="6"/>
  <cols>
    <col min="3" max="5" width="11.125" customWidth="1"/>
    <col min="6" max="6" width="9.875" customWidth="1"/>
    <col min="7" max="7" width="32.875" customWidth="1"/>
  </cols>
  <sheetData>
    <row r="1" customFormat="1" ht="33" customHeight="1" spans="1:7">
      <c r="A1" s="2" t="s">
        <v>361</v>
      </c>
      <c r="B1" s="2"/>
      <c r="C1" s="2"/>
      <c r="D1" s="2"/>
      <c r="E1" s="2"/>
      <c r="F1" s="2"/>
      <c r="G1" s="2"/>
    </row>
    <row r="2" customFormat="1" ht="25" customHeight="1" spans="1:7">
      <c r="A2" s="3" t="s">
        <v>362</v>
      </c>
      <c r="B2" s="4"/>
      <c r="C2" s="4"/>
      <c r="D2" s="4"/>
      <c r="E2" s="4"/>
      <c r="F2" s="4"/>
      <c r="G2" s="4" t="s">
        <v>314</v>
      </c>
    </row>
    <row r="3" s="1" customFormat="1" ht="67" customHeight="1" spans="1:7">
      <c r="A3" s="5" t="s">
        <v>363</v>
      </c>
      <c r="B3" s="5"/>
      <c r="C3" s="5" t="s">
        <v>364</v>
      </c>
      <c r="D3" s="5" t="s">
        <v>365</v>
      </c>
      <c r="E3" s="5" t="s">
        <v>366</v>
      </c>
      <c r="F3" s="5" t="s">
        <v>367</v>
      </c>
      <c r="G3" s="5" t="s">
        <v>368</v>
      </c>
    </row>
    <row r="4" customFormat="1" ht="117" customHeight="1" spans="1:7">
      <c r="A4" s="6" t="s">
        <v>369</v>
      </c>
      <c r="B4" s="6" t="s">
        <v>370</v>
      </c>
      <c r="C4" s="5">
        <v>288070</v>
      </c>
      <c r="D4" s="5">
        <v>388528</v>
      </c>
      <c r="E4" s="5">
        <v>388498</v>
      </c>
      <c r="F4" s="5">
        <f t="shared" ref="F4:F15" si="0">E4-C4</f>
        <v>100428</v>
      </c>
      <c r="G4" s="7" t="s">
        <v>371</v>
      </c>
    </row>
    <row r="5" customFormat="1" ht="83" customHeight="1" spans="1:7">
      <c r="A5" s="6"/>
      <c r="B5" s="6" t="s">
        <v>372</v>
      </c>
      <c r="C5" s="5">
        <v>288070</v>
      </c>
      <c r="D5" s="5">
        <v>361953</v>
      </c>
      <c r="E5" s="5">
        <v>362015</v>
      </c>
      <c r="F5" s="5">
        <f t="shared" si="0"/>
        <v>73945</v>
      </c>
      <c r="G5" s="7" t="s">
        <v>373</v>
      </c>
    </row>
    <row r="6" customFormat="1" ht="73" customHeight="1" spans="1:7">
      <c r="A6" s="6"/>
      <c r="B6" s="6" t="s">
        <v>374</v>
      </c>
      <c r="C6" s="5">
        <v>0</v>
      </c>
      <c r="D6" s="5">
        <v>26575</v>
      </c>
      <c r="E6" s="5">
        <v>26483</v>
      </c>
      <c r="F6" s="5">
        <f t="shared" si="0"/>
        <v>26483</v>
      </c>
      <c r="G6" s="8" t="s">
        <v>375</v>
      </c>
    </row>
    <row r="7" customFormat="1" ht="72" customHeight="1" spans="1:7">
      <c r="A7" s="6" t="s">
        <v>376</v>
      </c>
      <c r="B7" s="6" t="s">
        <v>370</v>
      </c>
      <c r="C7" s="5">
        <v>47001</v>
      </c>
      <c r="D7" s="5">
        <v>50912</v>
      </c>
      <c r="E7" s="5">
        <v>50912</v>
      </c>
      <c r="F7" s="5">
        <f t="shared" si="0"/>
        <v>3911</v>
      </c>
      <c r="G7" s="7" t="s">
        <v>377</v>
      </c>
    </row>
    <row r="8" customFormat="1" ht="70" customHeight="1" spans="1:7">
      <c r="A8" s="6"/>
      <c r="B8" s="6" t="s">
        <v>372</v>
      </c>
      <c r="C8" s="5">
        <v>47001</v>
      </c>
      <c r="D8" s="5">
        <v>49067</v>
      </c>
      <c r="E8" s="5">
        <v>49062</v>
      </c>
      <c r="F8" s="5">
        <f t="shared" si="0"/>
        <v>2061</v>
      </c>
      <c r="G8" s="8" t="s">
        <v>378</v>
      </c>
    </row>
    <row r="9" customFormat="1" ht="56" customHeight="1" spans="1:7">
      <c r="A9" s="6"/>
      <c r="B9" s="6" t="s">
        <v>374</v>
      </c>
      <c r="C9" s="5">
        <v>0</v>
      </c>
      <c r="D9" s="5">
        <v>1845</v>
      </c>
      <c r="E9" s="5">
        <v>1850</v>
      </c>
      <c r="F9" s="5">
        <f t="shared" si="0"/>
        <v>1850</v>
      </c>
      <c r="G9" s="8" t="s">
        <v>379</v>
      </c>
    </row>
    <row r="10" customFormat="1" ht="38" customHeight="1" spans="1:7">
      <c r="A10" s="6" t="s">
        <v>380</v>
      </c>
      <c r="B10" s="6" t="s">
        <v>370</v>
      </c>
      <c r="C10" s="5">
        <v>20</v>
      </c>
      <c r="D10" s="5">
        <v>16</v>
      </c>
      <c r="E10" s="5">
        <v>16</v>
      </c>
      <c r="F10" s="5">
        <f t="shared" si="0"/>
        <v>-4</v>
      </c>
      <c r="G10" s="7" t="s">
        <v>381</v>
      </c>
    </row>
    <row r="11" customFormat="1" ht="22" customHeight="1" spans="1:7">
      <c r="A11" s="6"/>
      <c r="B11" s="6" t="s">
        <v>372</v>
      </c>
      <c r="C11" s="5">
        <v>20</v>
      </c>
      <c r="D11" s="5">
        <v>16</v>
      </c>
      <c r="E11" s="5">
        <v>16</v>
      </c>
      <c r="F11" s="5">
        <f t="shared" si="0"/>
        <v>-4</v>
      </c>
      <c r="G11" s="8" t="s">
        <v>382</v>
      </c>
    </row>
    <row r="12" customFormat="1" ht="62.4" spans="1:7">
      <c r="A12" s="6" t="s">
        <v>383</v>
      </c>
      <c r="B12" s="6" t="s">
        <v>370</v>
      </c>
      <c r="C12" s="5">
        <v>51351</v>
      </c>
      <c r="D12" s="5">
        <v>50462</v>
      </c>
      <c r="E12" s="5">
        <v>50295</v>
      </c>
      <c r="F12" s="5">
        <f t="shared" si="0"/>
        <v>-1056</v>
      </c>
      <c r="G12" s="8" t="s">
        <v>384</v>
      </c>
    </row>
    <row r="13" customFormat="1" ht="37" customHeight="1" spans="1:7">
      <c r="A13" s="6"/>
      <c r="B13" s="6" t="s">
        <v>372</v>
      </c>
      <c r="C13" s="5">
        <v>44199</v>
      </c>
      <c r="D13" s="5">
        <v>40633</v>
      </c>
      <c r="E13" s="5">
        <v>46033</v>
      </c>
      <c r="F13" s="5">
        <f t="shared" si="0"/>
        <v>1834</v>
      </c>
      <c r="G13" s="7" t="s">
        <v>385</v>
      </c>
    </row>
    <row r="14" customFormat="1" ht="38" customHeight="1" spans="1:7">
      <c r="A14" s="6"/>
      <c r="B14" s="6" t="s">
        <v>386</v>
      </c>
      <c r="C14" s="5">
        <v>7152</v>
      </c>
      <c r="D14" s="5">
        <v>4429</v>
      </c>
      <c r="E14" s="5">
        <v>4262</v>
      </c>
      <c r="F14" s="5">
        <f t="shared" si="0"/>
        <v>-2890</v>
      </c>
      <c r="G14" s="8" t="s">
        <v>387</v>
      </c>
    </row>
    <row r="15" customFormat="1" ht="31.2" spans="1:7">
      <c r="A15" s="6"/>
      <c r="B15" s="6" t="s">
        <v>388</v>
      </c>
      <c r="C15" s="5">
        <v>59765</v>
      </c>
      <c r="D15" s="5">
        <v>57092</v>
      </c>
      <c r="E15" s="5">
        <v>56925</v>
      </c>
      <c r="F15" s="5">
        <f t="shared" si="0"/>
        <v>-2840</v>
      </c>
      <c r="G15" s="8" t="s">
        <v>389</v>
      </c>
    </row>
  </sheetData>
  <mergeCells count="6">
    <mergeCell ref="A1:G1"/>
    <mergeCell ref="A3:B3"/>
    <mergeCell ref="A4:A6"/>
    <mergeCell ref="A7:A9"/>
    <mergeCell ref="A10:A11"/>
    <mergeCell ref="A12:A15"/>
  </mergeCells>
  <printOptions horizontalCentered="1"/>
  <pageMargins left="0.590277777777778" right="0.590277777777778" top="0.708333333333333" bottom="0.708333333333333" header="0.590277777777778" footer="0.393055555555556"/>
  <pageSetup paperSize="9" scale="90" firstPageNumber="23" fitToHeight="0" orientation="portrait" useFirstPageNumber="1" horizontalDpi="600"/>
  <headerFooter>
    <oddFooter>&amp;C&amp;14—&amp;P—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云南.楚雄.州财政局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01</vt:lpstr>
      <vt:lpstr>02</vt:lpstr>
      <vt:lpstr>03</vt:lpstr>
      <vt:lpstr>04</vt:lpstr>
      <vt:lpstr>05</vt:lpstr>
      <vt:lpstr>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陆赵李</dc:creator>
  <cp:lastModifiedBy>螺螺</cp:lastModifiedBy>
  <dcterms:created xsi:type="dcterms:W3CDTF">2009-03-11T03:49:00Z</dcterms:created>
  <cp:lastPrinted>2019-08-09T01:39:00Z</cp:lastPrinted>
  <dcterms:modified xsi:type="dcterms:W3CDTF">2024-09-30T00:20:04Z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2249693C90D441F2B27A0933DAD7069E</vt:lpwstr>
  </property>
  <property fmtid="{D5CDD505-2E9C-101B-9397-08002B2CF9AE}" pid="4" name="KSOReadingLayout">
    <vt:bool>true</vt:bool>
  </property>
</Properties>
</file>